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.pina\Desktop\"/>
    </mc:Choice>
  </mc:AlternateContent>
  <bookViews>
    <workbookView xWindow="0" yWindow="0" windowWidth="20496" windowHeight="7620"/>
  </bookViews>
  <sheets>
    <sheet name="PROJEÇÃO 2024" sheetId="10" r:id="rId1"/>
    <sheet name="METAS JOÃO - OMNICOM" sheetId="16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0" l="1"/>
  <c r="E17" i="10"/>
  <c r="F17" i="10"/>
  <c r="G17" i="10"/>
  <c r="I17" i="10"/>
  <c r="J17" i="10"/>
  <c r="K17" i="10"/>
  <c r="C4" i="10"/>
  <c r="C5" i="10"/>
  <c r="C7" i="10"/>
  <c r="C10" i="10"/>
  <c r="C11" i="10"/>
  <c r="C13" i="10"/>
  <c r="C14" i="10"/>
  <c r="P6" i="16" l="1"/>
  <c r="O5" i="16"/>
  <c r="O4" i="16"/>
  <c r="O3" i="16"/>
  <c r="P3" i="16" s="1"/>
  <c r="O8" i="16" l="1"/>
  <c r="O7" i="16"/>
  <c r="D9" i="16"/>
  <c r="E9" i="16"/>
  <c r="F9" i="16"/>
  <c r="G9" i="16"/>
  <c r="H9" i="16"/>
  <c r="I9" i="16"/>
  <c r="J9" i="16"/>
  <c r="K9" i="16"/>
  <c r="L9" i="16"/>
  <c r="M9" i="16"/>
  <c r="N9" i="16"/>
  <c r="C9" i="16"/>
  <c r="O9" i="16" l="1"/>
  <c r="O6" i="16"/>
  <c r="O12" i="10" l="1"/>
  <c r="D14" i="10"/>
  <c r="E14" i="10"/>
  <c r="F14" i="10"/>
  <c r="G14" i="10"/>
  <c r="H14" i="10"/>
  <c r="I14" i="10"/>
  <c r="J14" i="10"/>
  <c r="K14" i="10"/>
  <c r="L14" i="10"/>
  <c r="M14" i="10"/>
  <c r="N14" i="10"/>
  <c r="D13" i="10"/>
  <c r="E13" i="10"/>
  <c r="F13" i="10"/>
  <c r="G13" i="10"/>
  <c r="H13" i="10"/>
  <c r="I13" i="10"/>
  <c r="J13" i="10"/>
  <c r="K13" i="10"/>
  <c r="L13" i="10"/>
  <c r="M13" i="10"/>
  <c r="M17" i="10" s="1"/>
  <c r="N13" i="10"/>
  <c r="D11" i="10"/>
  <c r="E11" i="10"/>
  <c r="F11" i="10"/>
  <c r="G11" i="10"/>
  <c r="H11" i="10"/>
  <c r="I11" i="10"/>
  <c r="J11" i="10"/>
  <c r="K11" i="10"/>
  <c r="L11" i="10"/>
  <c r="M11" i="10"/>
  <c r="N11" i="10"/>
  <c r="D10" i="10"/>
  <c r="E10" i="10"/>
  <c r="F10" i="10"/>
  <c r="G10" i="10"/>
  <c r="H10" i="10"/>
  <c r="H17" i="10" s="1"/>
  <c r="I10" i="10"/>
  <c r="J10" i="10"/>
  <c r="K10" i="10"/>
  <c r="L10" i="10"/>
  <c r="L17" i="10" s="1"/>
  <c r="M10" i="10"/>
  <c r="N10" i="10"/>
  <c r="O8" i="10"/>
  <c r="D7" i="10"/>
  <c r="E7" i="10"/>
  <c r="F7" i="10"/>
  <c r="G7" i="10"/>
  <c r="H7" i="10"/>
  <c r="I7" i="10"/>
  <c r="J7" i="10"/>
  <c r="K7" i="10"/>
  <c r="L7" i="10"/>
  <c r="M7" i="10"/>
  <c r="N7" i="10"/>
  <c r="N17" i="10" l="1"/>
  <c r="O11" i="10"/>
  <c r="O14" i="10"/>
  <c r="O9" i="10"/>
  <c r="O6" i="10"/>
  <c r="O3" i="10"/>
  <c r="D5" i="10"/>
  <c r="E5" i="10"/>
  <c r="F5" i="10"/>
  <c r="G5" i="10"/>
  <c r="H5" i="10"/>
  <c r="I5" i="10"/>
  <c r="J5" i="10"/>
  <c r="K5" i="10"/>
  <c r="L5" i="10"/>
  <c r="M5" i="10"/>
  <c r="N5" i="10"/>
  <c r="D4" i="10"/>
  <c r="E4" i="10"/>
  <c r="F4" i="10"/>
  <c r="G4" i="10"/>
  <c r="H4" i="10"/>
  <c r="I4" i="10"/>
  <c r="J4" i="10"/>
  <c r="K4" i="10"/>
  <c r="L4" i="10"/>
  <c r="M4" i="10"/>
  <c r="N4" i="10"/>
  <c r="H18" i="10" l="1"/>
  <c r="I18" i="10"/>
  <c r="O4" i="10"/>
  <c r="O5" i="10"/>
  <c r="C17" i="10"/>
  <c r="O13" i="10"/>
  <c r="P12" i="10" s="1"/>
  <c r="O16" i="10"/>
  <c r="O10" i="10"/>
  <c r="P9" i="10" s="1"/>
  <c r="O7" i="10"/>
  <c r="P6" i="10" s="1"/>
  <c r="O15" i="10"/>
  <c r="E18" i="10" l="1"/>
  <c r="F18" i="10"/>
  <c r="D18" i="10"/>
  <c r="K18" i="10"/>
  <c r="M18" i="10"/>
  <c r="J18" i="10"/>
  <c r="L18" i="10"/>
  <c r="N18" i="10"/>
  <c r="G18" i="10"/>
  <c r="P3" i="10"/>
  <c r="P17" i="10" s="1"/>
</calcChain>
</file>

<file path=xl/sharedStrings.xml><?xml version="1.0" encoding="utf-8"?>
<sst xmlns="http://schemas.openxmlformats.org/spreadsheetml/2006/main" count="65" uniqueCount="39">
  <si>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</si>
  <si>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</si>
  <si>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</si>
  <si>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</si>
  <si>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</si>
  <si>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</si>
  <si>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</si>
  <si>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</si>
  <si>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</si>
  <si>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</si>
  <si>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</si>
  <si>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</si>
  <si>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FATURAMENTO BRUTO</t>
  </si>
  <si>
    <t>ERP</t>
  </si>
  <si>
    <t>OMNISCORE</t>
  </si>
  <si>
    <t>OMNILOG</t>
  </si>
  <si>
    <t>OMNIJORNADA</t>
  </si>
  <si>
    <t>SDK</t>
  </si>
  <si>
    <t>OMNICOM</t>
  </si>
  <si>
    <t>PROJEÇÃO FINANCEIRA 2024</t>
  </si>
  <si>
    <t>TOTAL POR
PRODUTO</t>
  </si>
  <si>
    <t>PRODUTO</t>
  </si>
  <si>
    <t>Receita</t>
  </si>
  <si>
    <t>Implantação</t>
  </si>
  <si>
    <t>Clientes</t>
  </si>
  <si>
    <t>TIPO</t>
  </si>
  <si>
    <t>Placas</t>
  </si>
  <si>
    <t>TOTAL POR
TIPO</t>
  </si>
  <si>
    <t>PERCENTUAL DE AUMENTO DE VENDAS</t>
  </si>
  <si>
    <t xml:space="preserve">METAS JOÃO </t>
  </si>
  <si>
    <t>SALARIOS</t>
  </si>
  <si>
    <t xml:space="preserve">MÊS </t>
  </si>
  <si>
    <t>IMPOSTO</t>
  </si>
  <si>
    <t>COMISSÕES</t>
  </si>
  <si>
    <t>MENSAL</t>
  </si>
  <si>
    <t>RECEITA</t>
  </si>
  <si>
    <t>IMPLANTAÇÃO</t>
  </si>
  <si>
    <t>PROJETOS (BOT)</t>
  </si>
  <si>
    <t>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</si>
</sst>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5" fillId="0" borderId="0"/>
  </cellStyleXfs>
  <cellXfs count="80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9" fontId="0" fillId="0" borderId="0" xfId="1" applyFont="1"/>
    <xf numFmtId="0" fontId="2" fillId="2" borderId="1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164" fontId="8" fillId="8" borderId="2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center"/>
    </xf>
    <xf numFmtId="164" fontId="7" fillId="3" borderId="22" xfId="0" applyNumberFormat="1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44" fontId="1" fillId="3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64" fontId="4" fillId="2" borderId="30" xfId="0" applyNumberFormat="1" applyFont="1" applyFill="1" applyBorder="1" applyAlignment="1">
      <alignment horizontal="center"/>
    </xf>
    <xf numFmtId="164" fontId="4" fillId="9" borderId="6" xfId="0" applyNumberFormat="1" applyFont="1" applyFill="1" applyBorder="1" applyAlignment="1">
      <alignment horizontal="center"/>
    </xf>
    <xf numFmtId="164" fontId="4" fillId="9" borderId="30" xfId="0" applyNumberFormat="1" applyFont="1" applyFill="1" applyBorder="1" applyAlignment="1">
      <alignment horizontal="center"/>
    </xf>
    <xf numFmtId="9" fontId="6" fillId="6" borderId="0" xfId="1" applyFont="1" applyFill="1" applyBorder="1" applyAlignment="1">
      <alignment horizontal="center"/>
    </xf>
    <xf numFmtId="9" fontId="6" fillId="6" borderId="13" xfId="1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44" fontId="0" fillId="5" borderId="32" xfId="0" applyNumberFormat="1" applyFill="1" applyBorder="1" applyAlignment="1">
      <alignment horizontal="center" vertical="center"/>
    </xf>
    <xf numFmtId="164" fontId="0" fillId="5" borderId="32" xfId="0" applyNumberFormat="1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3" fontId="0" fillId="0" borderId="0" xfId="0" applyNumberFormat="1"/>
    <xf numFmtId="0" fontId="1" fillId="3" borderId="28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 wrapText="1"/>
    </xf>
    <xf numFmtId="0" fontId="1" fillId="3" borderId="33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164" fontId="0" fillId="3" borderId="3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0" borderId="35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164" fontId="4" fillId="3" borderId="20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164" fontId="0" fillId="3" borderId="36" xfId="0" applyNumberFormat="1" applyFill="1" applyBorder="1" applyAlignment="1">
      <alignment horizontal="center"/>
    </xf>
    <xf numFmtId="164" fontId="0" fillId="3" borderId="38" xfId="0" applyNumberFormat="1" applyFill="1" applyBorder="1" applyAlignment="1">
      <alignment horizontal="center"/>
    </xf>
    <xf numFmtId="164" fontId="0" fillId="6" borderId="29" xfId="0" applyNumberFormat="1" applyFill="1" applyBorder="1" applyAlignment="1">
      <alignment horizontal="center"/>
    </xf>
  </cellXfs>
  <cellStyles count="3">
    <cellStyle name="Normal" xfId="0" builtinId="0"/>
    <cellStyle name="Normal 22 6" xfId="2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%20-%20Parcerias/PROSPEC&#199;&#195;O%20PRODUTOS%20DE%20SOFTWARE%20-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NISCORE"/>
      <sheetName val="OMNILOG"/>
      <sheetName val="OMNJORNADA"/>
      <sheetName val="OMNICOM"/>
      <sheetName val="SDK"/>
      <sheetName val="ERP"/>
      <sheetName val="PROSPECÇÕ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 t="str">
            <v>OmniScore</v>
          </cell>
          <cell r="G1" t="str">
            <v>OmniLOG</v>
          </cell>
          <cell r="H1" t="str">
            <v>OmniJornada</v>
          </cell>
          <cell r="I1" t="str">
            <v>OmniCom</v>
          </cell>
          <cell r="J1" t="str">
            <v>Total Mês</v>
          </cell>
        </row>
        <row r="2">
          <cell r="F2">
            <v>785000</v>
          </cell>
          <cell r="G2">
            <v>256550</v>
          </cell>
          <cell r="H2">
            <v>50380</v>
          </cell>
          <cell r="I2">
            <v>104200</v>
          </cell>
          <cell r="J2">
            <v>1196130</v>
          </cell>
        </row>
        <row r="3">
          <cell r="F3">
            <v>59</v>
          </cell>
          <cell r="G3">
            <v>14</v>
          </cell>
          <cell r="H3">
            <v>16</v>
          </cell>
          <cell r="I3">
            <v>15</v>
          </cell>
          <cell r="J3">
            <v>104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="80" workbookViewId="0">
      <selection activeCell="I22" sqref="I22"/>
    </sheetView>
  </sheetViews>
  <sheetFormatPr defaultRowHeight="14.4" x14ac:dyDescent="0.3"/>
  <cols>
    <col min="1" max="1" width="23.21875" bestFit="1" customWidth="1"/>
    <col min="2" max="2" width="10.6640625" bestFit="1" customWidth="1"/>
    <col min="3" max="6" width="12.5546875" bestFit="1" customWidth="1"/>
    <col min="7" max="15" width="14.21875" bestFit="1" customWidth="1"/>
    <col min="16" max="16" width="15.6640625" bestFit="1" customWidth="1"/>
  </cols>
  <sheetData>
    <row r="1" spans="1:16" ht="16.2" thickBot="1" x14ac:dyDescent="0.35">
      <c r="A1" s="43" t="s">
        <v>19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  <c r="O1" s="66" t="s">
        <v>27</v>
      </c>
      <c r="P1" s="64" t="s">
        <v>20</v>
      </c>
    </row>
    <row r="2" spans="1:16" ht="15.6" x14ac:dyDescent="0.3">
      <c r="A2" s="5" t="s">
        <v>21</v>
      </c>
      <c r="B2" s="18" t="s">
        <v>25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7" t="s">
        <v>11</v>
      </c>
      <c r="O2" s="67"/>
      <c r="P2" s="65"/>
    </row>
    <row r="3" spans="1:16" ht="15.6" x14ac:dyDescent="0.3">
      <c r="A3" s="52" t="s">
        <v>18</v>
      </c>
      <c r="B3" s="16" t="s">
        <v>24</v>
      </c>
      <c r="C3" s="12">
        <v>1</v>
      </c>
      <c r="D3" s="12">
        <v>3</v>
      </c>
      <c r="E3" s="12">
        <v>7</v>
      </c>
      <c r="F3" s="12">
        <v>15</v>
      </c>
      <c r="G3" s="12">
        <v>18</v>
      </c>
      <c r="H3" s="12">
        <v>28</v>
      </c>
      <c r="I3" s="12">
        <v>32</v>
      </c>
      <c r="J3" s="12">
        <v>35</v>
      </c>
      <c r="K3" s="12">
        <v>38</v>
      </c>
      <c r="L3" s="12">
        <v>40</v>
      </c>
      <c r="M3" s="12">
        <v>43</v>
      </c>
      <c r="N3" s="19">
        <v>33</v>
      </c>
      <c r="O3" s="68">
        <f t="shared" ref="O3:O9" si="0">SUM(C3:N3)</f>
        <v>293</v>
      </c>
      <c r="P3" s="72">
        <f>O4+O5</f>
        <v>4570800</v>
      </c>
    </row>
    <row r="4" spans="1:16" x14ac:dyDescent="0.3">
      <c r="A4" s="53"/>
      <c r="B4" s="14" t="s">
        <v>22</v>
      </c>
      <c r="C4" s="10">
        <f>C3:E3*5600</f>
        <v>5600</v>
      </c>
      <c r="D4" s="10">
        <f t="shared" ref="D4:M4" si="1">D3:F3*5600</f>
        <v>16800</v>
      </c>
      <c r="E4" s="10">
        <f t="shared" si="1"/>
        <v>39200</v>
      </c>
      <c r="F4" s="10">
        <f t="shared" si="1"/>
        <v>84000</v>
      </c>
      <c r="G4" s="10">
        <f t="shared" si="1"/>
        <v>100800</v>
      </c>
      <c r="H4" s="10">
        <f t="shared" si="1"/>
        <v>156800</v>
      </c>
      <c r="I4" s="10">
        <f t="shared" si="1"/>
        <v>179200</v>
      </c>
      <c r="J4" s="10">
        <f t="shared" si="1"/>
        <v>196000</v>
      </c>
      <c r="K4" s="10">
        <f t="shared" si="1"/>
        <v>212800</v>
      </c>
      <c r="L4" s="10">
        <f t="shared" si="1"/>
        <v>224000</v>
      </c>
      <c r="M4" s="10">
        <f t="shared" si="1"/>
        <v>240800</v>
      </c>
      <c r="N4" s="20">
        <f>N3:P3*5600</f>
        <v>184800</v>
      </c>
      <c r="O4" s="69">
        <f t="shared" si="0"/>
        <v>1640800</v>
      </c>
      <c r="P4" s="73"/>
    </row>
    <row r="5" spans="1:16" x14ac:dyDescent="0.3">
      <c r="A5" s="54"/>
      <c r="B5" s="14" t="s">
        <v>23</v>
      </c>
      <c r="C5" s="10">
        <f>C3*10000</f>
        <v>10000</v>
      </c>
      <c r="D5" s="10">
        <f t="shared" ref="D5:N5" si="2">D3*10000</f>
        <v>30000</v>
      </c>
      <c r="E5" s="10">
        <f t="shared" si="2"/>
        <v>70000</v>
      </c>
      <c r="F5" s="10">
        <f t="shared" si="2"/>
        <v>150000</v>
      </c>
      <c r="G5" s="10">
        <f t="shared" si="2"/>
        <v>180000</v>
      </c>
      <c r="H5" s="10">
        <f t="shared" si="2"/>
        <v>280000</v>
      </c>
      <c r="I5" s="10">
        <f t="shared" si="2"/>
        <v>320000</v>
      </c>
      <c r="J5" s="10">
        <f t="shared" si="2"/>
        <v>350000</v>
      </c>
      <c r="K5" s="10">
        <f t="shared" si="2"/>
        <v>380000</v>
      </c>
      <c r="L5" s="10">
        <f t="shared" si="2"/>
        <v>400000</v>
      </c>
      <c r="M5" s="10">
        <f t="shared" si="2"/>
        <v>430000</v>
      </c>
      <c r="N5" s="20">
        <f t="shared" si="2"/>
        <v>330000</v>
      </c>
      <c r="O5" s="69">
        <f t="shared" si="0"/>
        <v>2930000</v>
      </c>
      <c r="P5" s="73"/>
    </row>
    <row r="6" spans="1:16" ht="15.6" x14ac:dyDescent="0.3">
      <c r="A6" s="46" t="s">
        <v>16</v>
      </c>
      <c r="B6" s="4" t="s">
        <v>26</v>
      </c>
      <c r="C6" s="12">
        <v>1000</v>
      </c>
      <c r="D6" s="12">
        <v>1200</v>
      </c>
      <c r="E6" s="12">
        <v>1500</v>
      </c>
      <c r="F6" s="12">
        <v>2000</v>
      </c>
      <c r="G6" s="12">
        <v>2500</v>
      </c>
      <c r="H6" s="12">
        <v>2750</v>
      </c>
      <c r="I6" s="12">
        <v>3000</v>
      </c>
      <c r="J6" s="12">
        <v>3250</v>
      </c>
      <c r="K6" s="12">
        <v>3500</v>
      </c>
      <c r="L6" s="12">
        <v>3750</v>
      </c>
      <c r="M6" s="12">
        <v>4000</v>
      </c>
      <c r="N6" s="19">
        <v>4500</v>
      </c>
      <c r="O6" s="68">
        <f t="shared" si="0"/>
        <v>32950</v>
      </c>
      <c r="P6" s="72">
        <f>O7+O8</f>
        <v>2607750</v>
      </c>
    </row>
    <row r="7" spans="1:16" x14ac:dyDescent="0.3">
      <c r="A7" s="47"/>
      <c r="B7" s="11" t="s">
        <v>22</v>
      </c>
      <c r="C7" s="10">
        <f>C6*45</f>
        <v>45000</v>
      </c>
      <c r="D7" s="10">
        <f t="shared" ref="D7:N7" si="3">D6*45</f>
        <v>54000</v>
      </c>
      <c r="E7" s="10">
        <f t="shared" si="3"/>
        <v>67500</v>
      </c>
      <c r="F7" s="10">
        <f t="shared" si="3"/>
        <v>90000</v>
      </c>
      <c r="G7" s="10">
        <f t="shared" si="3"/>
        <v>112500</v>
      </c>
      <c r="H7" s="10">
        <f t="shared" si="3"/>
        <v>123750</v>
      </c>
      <c r="I7" s="10">
        <f t="shared" si="3"/>
        <v>135000</v>
      </c>
      <c r="J7" s="10">
        <f t="shared" si="3"/>
        <v>146250</v>
      </c>
      <c r="K7" s="10">
        <f t="shared" si="3"/>
        <v>157500</v>
      </c>
      <c r="L7" s="10">
        <f t="shared" si="3"/>
        <v>168750</v>
      </c>
      <c r="M7" s="10">
        <f t="shared" si="3"/>
        <v>180000</v>
      </c>
      <c r="N7" s="20">
        <f t="shared" si="3"/>
        <v>202500</v>
      </c>
      <c r="O7" s="69">
        <f t="shared" si="0"/>
        <v>1482750</v>
      </c>
      <c r="P7" s="73"/>
    </row>
    <row r="8" spans="1:16" x14ac:dyDescent="0.3">
      <c r="A8" s="48"/>
      <c r="B8" s="11" t="s">
        <v>23</v>
      </c>
      <c r="C8" s="10">
        <v>25000</v>
      </c>
      <c r="D8" s="10">
        <v>37500</v>
      </c>
      <c r="E8" s="10">
        <v>50000</v>
      </c>
      <c r="F8" s="10">
        <v>62500</v>
      </c>
      <c r="G8" s="10">
        <v>75000</v>
      </c>
      <c r="H8" s="10">
        <v>87500</v>
      </c>
      <c r="I8" s="10">
        <v>100000</v>
      </c>
      <c r="J8" s="10">
        <v>112500</v>
      </c>
      <c r="K8" s="10">
        <v>125000</v>
      </c>
      <c r="L8" s="10">
        <v>137500</v>
      </c>
      <c r="M8" s="10">
        <v>150000</v>
      </c>
      <c r="N8" s="20">
        <v>162500</v>
      </c>
      <c r="O8" s="69">
        <f t="shared" si="0"/>
        <v>1125000</v>
      </c>
      <c r="P8" s="73"/>
    </row>
    <row r="9" spans="1:16" ht="15.6" x14ac:dyDescent="0.3">
      <c r="A9" s="49" t="s">
        <v>15</v>
      </c>
      <c r="B9" s="16" t="s">
        <v>24</v>
      </c>
      <c r="C9" s="12">
        <v>1</v>
      </c>
      <c r="D9" s="12">
        <v>3</v>
      </c>
      <c r="E9" s="12">
        <v>5</v>
      </c>
      <c r="F9" s="12">
        <v>5</v>
      </c>
      <c r="G9" s="12">
        <v>6</v>
      </c>
      <c r="H9" s="12">
        <v>4</v>
      </c>
      <c r="I9" s="12">
        <v>4</v>
      </c>
      <c r="J9" s="12">
        <v>4</v>
      </c>
      <c r="K9" s="12">
        <v>5</v>
      </c>
      <c r="L9" s="12">
        <v>3</v>
      </c>
      <c r="M9" s="12">
        <v>5</v>
      </c>
      <c r="N9" s="19">
        <v>3</v>
      </c>
      <c r="O9" s="68">
        <f t="shared" si="0"/>
        <v>48</v>
      </c>
      <c r="P9" s="74">
        <f>O10+O11</f>
        <v>660000</v>
      </c>
    </row>
    <row r="10" spans="1:16" x14ac:dyDescent="0.3">
      <c r="A10" s="50"/>
      <c r="B10" s="14" t="s">
        <v>22</v>
      </c>
      <c r="C10" s="10">
        <f>C9*11250</f>
        <v>11250</v>
      </c>
      <c r="D10" s="10">
        <f t="shared" ref="D10:N10" si="4">D9*11250</f>
        <v>33750</v>
      </c>
      <c r="E10" s="10">
        <f t="shared" si="4"/>
        <v>56250</v>
      </c>
      <c r="F10" s="10">
        <f t="shared" si="4"/>
        <v>56250</v>
      </c>
      <c r="G10" s="10">
        <f t="shared" si="4"/>
        <v>67500</v>
      </c>
      <c r="H10" s="10">
        <f t="shared" si="4"/>
        <v>45000</v>
      </c>
      <c r="I10" s="10">
        <f t="shared" si="4"/>
        <v>45000</v>
      </c>
      <c r="J10" s="10">
        <f t="shared" si="4"/>
        <v>45000</v>
      </c>
      <c r="K10" s="10">
        <f t="shared" si="4"/>
        <v>56250</v>
      </c>
      <c r="L10" s="10">
        <f t="shared" si="4"/>
        <v>33750</v>
      </c>
      <c r="M10" s="10">
        <f t="shared" si="4"/>
        <v>56250</v>
      </c>
      <c r="N10" s="20">
        <f t="shared" si="4"/>
        <v>33750</v>
      </c>
      <c r="O10" s="69">
        <f t="shared" ref="O10:O13" si="5">SUM(C10:N10)</f>
        <v>540000</v>
      </c>
      <c r="P10" s="75"/>
    </row>
    <row r="11" spans="1:16" x14ac:dyDescent="0.3">
      <c r="A11" s="51"/>
      <c r="B11" s="14" t="s">
        <v>23</v>
      </c>
      <c r="C11" s="10">
        <f>C9*2500</f>
        <v>2500</v>
      </c>
      <c r="D11" s="10">
        <f t="shared" ref="D11:N11" si="6">D9*2500</f>
        <v>7500</v>
      </c>
      <c r="E11" s="10">
        <f t="shared" si="6"/>
        <v>12500</v>
      </c>
      <c r="F11" s="10">
        <f t="shared" si="6"/>
        <v>12500</v>
      </c>
      <c r="G11" s="10">
        <f t="shared" si="6"/>
        <v>15000</v>
      </c>
      <c r="H11" s="10">
        <f t="shared" si="6"/>
        <v>10000</v>
      </c>
      <c r="I11" s="10">
        <f t="shared" si="6"/>
        <v>10000</v>
      </c>
      <c r="J11" s="10">
        <f t="shared" si="6"/>
        <v>10000</v>
      </c>
      <c r="K11" s="10">
        <f t="shared" si="6"/>
        <v>12500</v>
      </c>
      <c r="L11" s="10">
        <f t="shared" si="6"/>
        <v>7500</v>
      </c>
      <c r="M11" s="10">
        <f t="shared" si="6"/>
        <v>12500</v>
      </c>
      <c r="N11" s="20">
        <f t="shared" si="6"/>
        <v>7500</v>
      </c>
      <c r="O11" s="69">
        <f>SUM(C11:N11)</f>
        <v>120000</v>
      </c>
      <c r="P11" s="76"/>
    </row>
    <row r="12" spans="1:16" ht="15.6" x14ac:dyDescent="0.3">
      <c r="A12" s="46" t="s">
        <v>17</v>
      </c>
      <c r="B12" s="4" t="s">
        <v>24</v>
      </c>
      <c r="C12" s="12">
        <v>1</v>
      </c>
      <c r="D12" s="12">
        <v>2</v>
      </c>
      <c r="E12" s="12">
        <v>3</v>
      </c>
      <c r="F12" s="12">
        <v>5</v>
      </c>
      <c r="G12" s="12">
        <v>7</v>
      </c>
      <c r="H12" s="12">
        <v>3</v>
      </c>
      <c r="I12" s="12">
        <v>7</v>
      </c>
      <c r="J12" s="12">
        <v>5</v>
      </c>
      <c r="K12" s="12">
        <v>5</v>
      </c>
      <c r="L12" s="12">
        <v>6</v>
      </c>
      <c r="M12" s="12">
        <v>5</v>
      </c>
      <c r="N12" s="19">
        <v>8</v>
      </c>
      <c r="O12" s="68">
        <f>SUM(C12:N12)</f>
        <v>57</v>
      </c>
      <c r="P12" s="74">
        <f>O13+O14</f>
        <v>855000</v>
      </c>
    </row>
    <row r="13" spans="1:16" x14ac:dyDescent="0.3">
      <c r="A13" s="47"/>
      <c r="B13" s="11" t="s">
        <v>22</v>
      </c>
      <c r="C13" s="10">
        <f>C12*5000</f>
        <v>5000</v>
      </c>
      <c r="D13" s="10">
        <f t="shared" ref="D13:N13" si="7">D12*5000</f>
        <v>10000</v>
      </c>
      <c r="E13" s="10">
        <f t="shared" si="7"/>
        <v>15000</v>
      </c>
      <c r="F13" s="10">
        <f t="shared" si="7"/>
        <v>25000</v>
      </c>
      <c r="G13" s="10">
        <f t="shared" si="7"/>
        <v>35000</v>
      </c>
      <c r="H13" s="10">
        <f t="shared" si="7"/>
        <v>15000</v>
      </c>
      <c r="I13" s="10">
        <f t="shared" si="7"/>
        <v>35000</v>
      </c>
      <c r="J13" s="10">
        <f t="shared" si="7"/>
        <v>25000</v>
      </c>
      <c r="K13" s="10">
        <f t="shared" si="7"/>
        <v>25000</v>
      </c>
      <c r="L13" s="10">
        <f t="shared" si="7"/>
        <v>30000</v>
      </c>
      <c r="M13" s="10">
        <f t="shared" si="7"/>
        <v>25000</v>
      </c>
      <c r="N13" s="20">
        <f t="shared" si="7"/>
        <v>40000</v>
      </c>
      <c r="O13" s="69">
        <f t="shared" si="5"/>
        <v>285000</v>
      </c>
      <c r="P13" s="75"/>
    </row>
    <row r="14" spans="1:16" x14ac:dyDescent="0.3">
      <c r="A14" s="48"/>
      <c r="B14" s="11" t="s">
        <v>23</v>
      </c>
      <c r="C14" s="10">
        <f>C12*10000</f>
        <v>10000</v>
      </c>
      <c r="D14" s="10">
        <f t="shared" ref="D14:N14" si="8">D12*10000</f>
        <v>20000</v>
      </c>
      <c r="E14" s="10">
        <f t="shared" si="8"/>
        <v>30000</v>
      </c>
      <c r="F14" s="10">
        <f t="shared" si="8"/>
        <v>50000</v>
      </c>
      <c r="G14" s="10">
        <f t="shared" si="8"/>
        <v>70000</v>
      </c>
      <c r="H14" s="10">
        <f t="shared" si="8"/>
        <v>30000</v>
      </c>
      <c r="I14" s="10">
        <f t="shared" si="8"/>
        <v>70000</v>
      </c>
      <c r="J14" s="10">
        <f t="shared" si="8"/>
        <v>50000</v>
      </c>
      <c r="K14" s="10">
        <f t="shared" si="8"/>
        <v>50000</v>
      </c>
      <c r="L14" s="10">
        <f t="shared" si="8"/>
        <v>60000</v>
      </c>
      <c r="M14" s="10">
        <f t="shared" si="8"/>
        <v>50000</v>
      </c>
      <c r="N14" s="20">
        <f t="shared" si="8"/>
        <v>80000</v>
      </c>
      <c r="O14" s="69">
        <f>SUM(C14:N14)</f>
        <v>570000</v>
      </c>
      <c r="P14" s="76"/>
    </row>
    <row r="15" spans="1:16" x14ac:dyDescent="0.3">
      <c r="A15" s="13" t="s">
        <v>14</v>
      </c>
      <c r="B15" s="14" t="s">
        <v>22</v>
      </c>
      <c r="C15" s="1">
        <v>30000</v>
      </c>
      <c r="D15" s="1">
        <v>50000</v>
      </c>
      <c r="E15" s="1">
        <v>70000</v>
      </c>
      <c r="F15" s="1">
        <v>150000</v>
      </c>
      <c r="G15" s="1">
        <v>200000</v>
      </c>
      <c r="H15" s="1">
        <v>280000</v>
      </c>
      <c r="I15" s="1">
        <v>300000</v>
      </c>
      <c r="J15" s="1">
        <v>350000</v>
      </c>
      <c r="K15" s="1">
        <v>380000</v>
      </c>
      <c r="L15" s="1">
        <v>450000</v>
      </c>
      <c r="M15" s="1">
        <v>500000</v>
      </c>
      <c r="N15" s="3">
        <v>650000</v>
      </c>
      <c r="O15" s="69">
        <f>SUM(C15:N15)</f>
        <v>3410000</v>
      </c>
      <c r="P15" s="77">
        <v>3410000</v>
      </c>
    </row>
    <row r="16" spans="1:16" ht="15" thickBot="1" x14ac:dyDescent="0.35">
      <c r="A16" s="8" t="s">
        <v>13</v>
      </c>
      <c r="B16" s="11" t="s">
        <v>22</v>
      </c>
      <c r="C16" s="1">
        <v>1000</v>
      </c>
      <c r="D16" s="1">
        <v>10000</v>
      </c>
      <c r="E16" s="1">
        <v>15000</v>
      </c>
      <c r="F16" s="1">
        <v>20000</v>
      </c>
      <c r="G16" s="1">
        <v>30000</v>
      </c>
      <c r="H16" s="1">
        <v>35000</v>
      </c>
      <c r="I16" s="1">
        <v>40000</v>
      </c>
      <c r="J16" s="1">
        <v>45000</v>
      </c>
      <c r="K16" s="1">
        <v>50000</v>
      </c>
      <c r="L16" s="1">
        <v>55000</v>
      </c>
      <c r="M16" s="1">
        <v>60000</v>
      </c>
      <c r="N16" s="3">
        <v>65000</v>
      </c>
      <c r="O16" s="70">
        <f>SUM(C16:N16)</f>
        <v>426000</v>
      </c>
      <c r="P16" s="78">
        <v>426000</v>
      </c>
    </row>
    <row r="17" spans="1:16" ht="16.2" thickBot="1" x14ac:dyDescent="0.35">
      <c r="A17" s="15" t="s">
        <v>12</v>
      </c>
      <c r="B17" s="9"/>
      <c r="C17" s="2">
        <f>C4+SUM(C5:C7:C8:C10:C11:C13:C14:C15:C16)</f>
        <v>146352</v>
      </c>
      <c r="D17" s="2">
        <f>D4+SUM(D5:D7:D8:D10:D11:D13:D14:D15:D16)</f>
        <v>270755</v>
      </c>
      <c r="E17" s="2">
        <f>E4+SUM(E5:E7:E8:E10:E11:E13:E14:E15:E16)</f>
        <v>426958</v>
      </c>
      <c r="F17" s="2">
        <f>F4+SUM(F5:F7:F8:F10:F11:F13:F14:F15:F16)</f>
        <v>702260</v>
      </c>
      <c r="G17" s="2">
        <f>G4+SUM(G5:G7:G8:G10:G11:G13:G14:G15:G16)</f>
        <v>888313</v>
      </c>
      <c r="H17" s="2">
        <f>H4+SUM(H5:H7:H8:H10:H11:H13:H14:H15:H16)</f>
        <v>1065807</v>
      </c>
      <c r="I17" s="2">
        <f>I4+SUM(I5:I7:I8:I10:I11:I13:I14:I15:I16)</f>
        <v>1237211</v>
      </c>
      <c r="J17" s="2">
        <f>J4+SUM(J5:J7:J8:J10:J11:J13:J14:J15:J16)</f>
        <v>1333009</v>
      </c>
      <c r="K17" s="2">
        <f>K4+SUM(K5:K7:K8:K10:K11:K13:K14:K15:K16)</f>
        <v>1452560</v>
      </c>
      <c r="L17" s="2">
        <f>L4+SUM(L5:L7:L8:L10:L11:L13:L14:L15:L16)</f>
        <v>1570259</v>
      </c>
      <c r="M17" s="2">
        <f>M4+SUM(M5:M7:M8:M10:M11:M13:M14:M15:M16)</f>
        <v>1708560</v>
      </c>
      <c r="N17" s="2">
        <f>N4+SUM(N5:N7:N8:N10:N11:N13:N14:N15:N16)</f>
        <v>1760561</v>
      </c>
      <c r="O17" s="71"/>
      <c r="P17" s="79">
        <f>SUM(P3:P16)</f>
        <v>12529550</v>
      </c>
    </row>
    <row r="18" spans="1:16" ht="15" thickBot="1" x14ac:dyDescent="0.35">
      <c r="A18" s="41" t="s">
        <v>28</v>
      </c>
      <c r="B18" s="42"/>
      <c r="C18" s="39">
        <v>0</v>
      </c>
      <c r="D18" s="39">
        <f>(D17-C17)/D17</f>
        <v>0.4594670458532622</v>
      </c>
      <c r="E18" s="39">
        <f t="shared" ref="E18:N18" si="9">(E17-D17)/E17</f>
        <v>0.36585097363206687</v>
      </c>
      <c r="F18" s="39">
        <f t="shared" si="9"/>
        <v>0.39202289750234953</v>
      </c>
      <c r="G18" s="39">
        <f t="shared" si="9"/>
        <v>0.2094453193862974</v>
      </c>
      <c r="H18" s="39">
        <f t="shared" si="9"/>
        <v>0.1665348416739616</v>
      </c>
      <c r="I18" s="39">
        <f t="shared" si="9"/>
        <v>0.13854063696491545</v>
      </c>
      <c r="J18" s="39">
        <f t="shared" si="9"/>
        <v>7.1865981399975548E-2</v>
      </c>
      <c r="K18" s="39">
        <f t="shared" si="9"/>
        <v>8.2303656991793803E-2</v>
      </c>
      <c r="L18" s="39">
        <f t="shared" si="9"/>
        <v>7.4955150710806301E-2</v>
      </c>
      <c r="M18" s="39">
        <f t="shared" si="9"/>
        <v>8.0945942782225971E-2</v>
      </c>
      <c r="N18" s="40">
        <f t="shared" si="9"/>
        <v>2.9536607933493927E-2</v>
      </c>
      <c r="O18" s="17"/>
    </row>
    <row r="19" spans="1:16" x14ac:dyDescent="0.3">
      <c r="P19" s="63"/>
    </row>
  </sheetData>
  <mergeCells count="12">
    <mergeCell ref="A18:B18"/>
    <mergeCell ref="A1:N1"/>
    <mergeCell ref="O1:O2"/>
    <mergeCell ref="A12:A14"/>
    <mergeCell ref="A9:A11"/>
    <mergeCell ref="A6:A8"/>
    <mergeCell ref="A3:A5"/>
    <mergeCell ref="P1:P2"/>
    <mergeCell ref="P3:P5"/>
    <mergeCell ref="P6:P8"/>
    <mergeCell ref="P9:P11"/>
    <mergeCell ref="P12:P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G9" sqref="G9:N9"/>
    </sheetView>
  </sheetViews>
  <sheetFormatPr defaultRowHeight="14.4" x14ac:dyDescent="0.3"/>
  <cols>
    <col min="1" max="1" width="15.6640625" bestFit="1" customWidth="1"/>
    <col min="2" max="2" width="14.109375" bestFit="1" customWidth="1"/>
    <col min="3" max="3" width="7.77734375" bestFit="1" customWidth="1"/>
    <col min="4" max="14" width="12.77734375" bestFit="1" customWidth="1"/>
    <col min="15" max="15" width="15.33203125" bestFit="1" customWidth="1"/>
    <col min="16" max="16" width="14.21875" bestFit="1" customWidth="1"/>
  </cols>
  <sheetData>
    <row r="1" spans="1:16" ht="16.2" thickBot="1" x14ac:dyDescent="0.35">
      <c r="A1" s="43" t="s">
        <v>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61" t="s">
        <v>27</v>
      </c>
    </row>
    <row r="2" spans="1:16" ht="16.2" thickBot="1" x14ac:dyDescent="0.35">
      <c r="A2" s="21" t="s">
        <v>21</v>
      </c>
      <c r="B2" s="18" t="s">
        <v>25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32" t="s">
        <v>11</v>
      </c>
      <c r="O2" s="62"/>
    </row>
    <row r="3" spans="1:16" ht="15.6" x14ac:dyDescent="0.3">
      <c r="A3" s="58" t="s">
        <v>30</v>
      </c>
      <c r="B3" s="23" t="s">
        <v>31</v>
      </c>
      <c r="C3" s="35">
        <v>0</v>
      </c>
      <c r="D3" s="35">
        <v>0</v>
      </c>
      <c r="E3" s="35">
        <v>18000</v>
      </c>
      <c r="F3" s="35">
        <v>18000</v>
      </c>
      <c r="G3" s="35">
        <v>18000</v>
      </c>
      <c r="H3" s="35">
        <v>18000</v>
      </c>
      <c r="I3" s="35">
        <v>18000</v>
      </c>
      <c r="J3" s="35">
        <v>18000</v>
      </c>
      <c r="K3" s="35">
        <v>18000</v>
      </c>
      <c r="L3" s="35">
        <v>18000</v>
      </c>
      <c r="M3" s="35">
        <v>18000</v>
      </c>
      <c r="N3" s="36">
        <v>18000</v>
      </c>
      <c r="O3" s="33">
        <f>SUM(D3:N3)</f>
        <v>180000</v>
      </c>
      <c r="P3" s="55">
        <f>O3+O4</f>
        <v>360000</v>
      </c>
    </row>
    <row r="4" spans="1:16" ht="16.2" thickBot="1" x14ac:dyDescent="0.35">
      <c r="A4" s="60"/>
      <c r="B4" s="23" t="s">
        <v>32</v>
      </c>
      <c r="C4" s="35">
        <v>0</v>
      </c>
      <c r="D4" s="35">
        <v>0</v>
      </c>
      <c r="E4" s="35">
        <v>18000</v>
      </c>
      <c r="F4" s="35">
        <v>18000</v>
      </c>
      <c r="G4" s="35">
        <v>18000</v>
      </c>
      <c r="H4" s="35">
        <v>18000</v>
      </c>
      <c r="I4" s="35">
        <v>18000</v>
      </c>
      <c r="J4" s="35">
        <v>18000</v>
      </c>
      <c r="K4" s="35">
        <v>18000</v>
      </c>
      <c r="L4" s="35">
        <v>18000</v>
      </c>
      <c r="M4" s="35">
        <v>18000</v>
      </c>
      <c r="N4" s="36">
        <v>18000</v>
      </c>
      <c r="O4" s="33">
        <f>SUM(D4:N4)</f>
        <v>180000</v>
      </c>
      <c r="P4" s="55"/>
    </row>
    <row r="5" spans="1:16" ht="16.2" thickBot="1" x14ac:dyDescent="0.35">
      <c r="A5" s="26" t="s">
        <v>33</v>
      </c>
      <c r="B5" s="27" t="s">
        <v>34</v>
      </c>
      <c r="C5" s="37">
        <v>0</v>
      </c>
      <c r="D5" s="37">
        <v>0</v>
      </c>
      <c r="E5" s="37">
        <v>5000</v>
      </c>
      <c r="F5" s="37">
        <v>5000</v>
      </c>
      <c r="G5" s="37">
        <v>5000</v>
      </c>
      <c r="H5" s="37">
        <v>10000</v>
      </c>
      <c r="I5" s="37">
        <v>10000</v>
      </c>
      <c r="J5" s="37">
        <v>10000</v>
      </c>
      <c r="K5" s="37">
        <v>10000</v>
      </c>
      <c r="L5" s="37">
        <v>10000</v>
      </c>
      <c r="M5" s="37">
        <v>10000</v>
      </c>
      <c r="N5" s="38">
        <v>10000</v>
      </c>
      <c r="O5" s="33">
        <f>SUM(D5:N5)</f>
        <v>85000</v>
      </c>
    </row>
    <row r="6" spans="1:16" x14ac:dyDescent="0.3">
      <c r="A6" s="58" t="s">
        <v>18</v>
      </c>
      <c r="B6" s="24" t="s">
        <v>35</v>
      </c>
      <c r="C6" s="28">
        <v>0</v>
      </c>
      <c r="D6" s="28">
        <v>0</v>
      </c>
      <c r="E6" s="28">
        <v>0</v>
      </c>
      <c r="F6" s="28">
        <v>0</v>
      </c>
      <c r="G6" s="34">
        <v>150000</v>
      </c>
      <c r="H6" s="34">
        <v>150000</v>
      </c>
      <c r="I6" s="34">
        <v>150000</v>
      </c>
      <c r="J6" s="34">
        <v>150000</v>
      </c>
      <c r="K6" s="34">
        <v>150000</v>
      </c>
      <c r="L6" s="34">
        <v>150000</v>
      </c>
      <c r="M6" s="34">
        <v>150000</v>
      </c>
      <c r="N6" s="34">
        <v>150000</v>
      </c>
      <c r="O6" s="31">
        <f t="shared" ref="O6" si="0">SUM(C6:N6)</f>
        <v>1200000</v>
      </c>
      <c r="P6" s="56">
        <f>O6+O7+O8</f>
        <v>2000000</v>
      </c>
    </row>
    <row r="7" spans="1:16" x14ac:dyDescent="0.3">
      <c r="A7" s="59"/>
      <c r="B7" s="24" t="s">
        <v>36</v>
      </c>
      <c r="C7" s="28">
        <v>0</v>
      </c>
      <c r="D7" s="28">
        <v>0</v>
      </c>
      <c r="E7" s="28">
        <v>0</v>
      </c>
      <c r="F7" s="28">
        <v>0</v>
      </c>
      <c r="G7" s="34">
        <v>50000</v>
      </c>
      <c r="H7" s="34">
        <v>50000</v>
      </c>
      <c r="I7" s="34">
        <v>50000</v>
      </c>
      <c r="J7" s="34">
        <v>50000</v>
      </c>
      <c r="K7" s="34">
        <v>50000</v>
      </c>
      <c r="L7" s="34">
        <v>50000</v>
      </c>
      <c r="M7" s="34">
        <v>50000</v>
      </c>
      <c r="N7" s="34">
        <v>50000</v>
      </c>
      <c r="O7" s="31">
        <f>SUM(C7:N7)</f>
        <v>400000</v>
      </c>
      <c r="P7" s="57"/>
    </row>
    <row r="8" spans="1:16" ht="15" thickBot="1" x14ac:dyDescent="0.35">
      <c r="A8" s="60"/>
      <c r="B8" s="25" t="s">
        <v>37</v>
      </c>
      <c r="C8" s="29">
        <v>0</v>
      </c>
      <c r="D8" s="28">
        <v>0</v>
      </c>
      <c r="E8" s="28">
        <v>0</v>
      </c>
      <c r="F8" s="28">
        <v>0</v>
      </c>
      <c r="G8" s="34">
        <v>50000</v>
      </c>
      <c r="H8" s="34">
        <v>50000</v>
      </c>
      <c r="I8" s="34">
        <v>50000</v>
      </c>
      <c r="J8" s="34">
        <v>50000</v>
      </c>
      <c r="K8" s="34">
        <v>50000</v>
      </c>
      <c r="L8" s="34">
        <v>50000</v>
      </c>
      <c r="M8" s="34">
        <v>50000</v>
      </c>
      <c r="N8" s="34">
        <v>50000</v>
      </c>
      <c r="O8" s="31">
        <f>SUM(C8:N8)</f>
        <v>400000</v>
      </c>
      <c r="P8" s="57"/>
    </row>
    <row r="9" spans="1:16" ht="16.2" thickBot="1" x14ac:dyDescent="0.35">
      <c r="A9" s="22" t="s">
        <v>38</v>
      </c>
      <c r="B9" s="9"/>
      <c r="C9" s="2">
        <f>C6+C7+C8</f>
        <v>0</v>
      </c>
      <c r="D9" s="2">
        <f t="shared" ref="D9:N9" si="1">D6+D7+D8</f>
        <v>0</v>
      </c>
      <c r="E9" s="2">
        <f t="shared" si="1"/>
        <v>0</v>
      </c>
      <c r="F9" s="2">
        <f t="shared" si="1"/>
        <v>0</v>
      </c>
      <c r="G9" s="2">
        <f t="shared" si="1"/>
        <v>250000</v>
      </c>
      <c r="H9" s="2">
        <f t="shared" si="1"/>
        <v>250000</v>
      </c>
      <c r="I9" s="2">
        <f t="shared" si="1"/>
        <v>250000</v>
      </c>
      <c r="J9" s="2">
        <f t="shared" si="1"/>
        <v>250000</v>
      </c>
      <c r="K9" s="2">
        <f t="shared" si="1"/>
        <v>250000</v>
      </c>
      <c r="L9" s="2">
        <f t="shared" si="1"/>
        <v>250000</v>
      </c>
      <c r="M9" s="2">
        <f t="shared" si="1"/>
        <v>250000</v>
      </c>
      <c r="N9" s="2">
        <f t="shared" si="1"/>
        <v>250000</v>
      </c>
      <c r="O9" s="30">
        <f>SUM(G9:N9)</f>
        <v>2000000</v>
      </c>
    </row>
  </sheetData>
  <mergeCells count="6">
    <mergeCell ref="P3:P4"/>
    <mergeCell ref="P6:P8"/>
    <mergeCell ref="A6:A8"/>
    <mergeCell ref="A1:N1"/>
    <mergeCell ref="O1:O2"/>
    <mergeCell ref="A3:A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PROJEÇÃO 2024</vt:lpstr>
      <vt:lpstr>METAS JOÃO - OMNICOM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Aurélio Teixeira de Pina</dc:creator>
  <cp:lastModifiedBy>Marco Aurélio Teixeira de Pina</cp:lastModifiedBy>
  <dcterms:created xsi:type="dcterms:W3CDTF">2023-05-22T16:52:28Z</dcterms:created>
  <dcterms:modified xsi:type="dcterms:W3CDTF">2024-02-01T15:21:46Z</dcterms:modified>
</cp:coreProperties>
</file>