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University\4th_Year\Code\"/>
    </mc:Choice>
  </mc:AlternateContent>
  <xr:revisionPtr revIDLastSave="0" documentId="13_ncr:1_{8C7DC6C7-AB45-4A80-B41E-9492C5F25E94}" xr6:coauthVersionLast="47" xr6:coauthVersionMax="47" xr10:uidLastSave="{00000000-0000-0000-0000-000000000000}"/>
  <bookViews>
    <workbookView xWindow="22200" yWindow="0" windowWidth="16200" windowHeight="21000" tabRatio="769" activeTab="10" xr2:uid="{A1BD24B9-1795-480B-9592-5AE2E18FE68C}"/>
  </bookViews>
  <sheets>
    <sheet name="SYSC 4504" sheetId="1" r:id="rId1"/>
    <sheet name="SYSC 4502" sheetId="2" r:id="rId2"/>
    <sheet name="SYSC 4415" sheetId="3" r:id="rId3"/>
    <sheet name="ECOR 4995" sheetId="5" r:id="rId4"/>
    <sheet name="SYSC 4602" sheetId="7" state="hidden" r:id="rId5"/>
    <sheet name="ELEC 4705" sheetId="6" state="hidden" r:id="rId6"/>
    <sheet name="SYSC 4310" sheetId="8" state="hidden" r:id="rId7"/>
    <sheet name="SYSC4810" sheetId="9" state="hidden" r:id="rId8"/>
    <sheet name="SYSC4805" sheetId="10" state="hidden" r:id="rId9"/>
    <sheet name="SYSC 4907" sheetId="11" r:id="rId10"/>
    <sheet name="Transcript" sheetId="14" r:id="rId11"/>
    <sheet name="Sheet1" sheetId="15" state="hidden" r:id="rId12"/>
    <sheet name="LetterGrade Lookup" sheetId="12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5" l="1"/>
  <c r="D22" i="1"/>
  <c r="F22" i="1" s="1"/>
  <c r="E24" i="5"/>
  <c r="F17" i="5"/>
  <c r="E8" i="3"/>
  <c r="E27" i="3" s="1"/>
  <c r="E29" i="3" s="1"/>
  <c r="D20" i="2"/>
  <c r="E17" i="3"/>
  <c r="F17" i="3" s="1"/>
  <c r="E16" i="3"/>
  <c r="F16" i="3" s="1"/>
  <c r="G10" i="14"/>
  <c r="F25" i="11"/>
  <c r="F20" i="3"/>
  <c r="E12" i="3"/>
  <c r="F12" i="3" s="1"/>
  <c r="E13" i="3"/>
  <c r="E14" i="3"/>
  <c r="F14" i="3" s="1"/>
  <c r="E15" i="3"/>
  <c r="F15" i="3" s="1"/>
  <c r="E18" i="3"/>
  <c r="F18" i="3" s="1"/>
  <c r="E19" i="3"/>
  <c r="F19" i="3" s="1"/>
  <c r="E20" i="3"/>
  <c r="E21" i="3"/>
  <c r="F21" i="3" s="1"/>
  <c r="E22" i="3"/>
  <c r="F22" i="3" s="1"/>
  <c r="E11" i="3"/>
  <c r="F11" i="3"/>
  <c r="F8" i="5"/>
  <c r="E9" i="5"/>
  <c r="F13" i="3"/>
  <c r="E23" i="2"/>
  <c r="F16" i="2"/>
  <c r="F17" i="2" s="1"/>
  <c r="F15" i="2"/>
  <c r="F14" i="2"/>
  <c r="E17" i="2"/>
  <c r="F21" i="2"/>
  <c r="C8" i="14"/>
  <c r="F24" i="1"/>
  <c r="E17" i="1"/>
  <c r="E27" i="1" s="1"/>
  <c r="E11" i="1"/>
  <c r="F10" i="1"/>
  <c r="D10" i="6"/>
  <c r="D11" i="7"/>
  <c r="D12" i="7"/>
  <c r="D13" i="7"/>
  <c r="D14" i="7"/>
  <c r="D15" i="7"/>
  <c r="D10" i="7"/>
  <c r="E13" i="7"/>
  <c r="E14" i="7"/>
  <c r="E15" i="7"/>
  <c r="E10" i="9"/>
  <c r="E9" i="9"/>
  <c r="D8" i="9"/>
  <c r="E8" i="9" s="1"/>
  <c r="D7" i="9"/>
  <c r="E7" i="9" s="1"/>
  <c r="D5" i="9"/>
  <c r="E15" i="9"/>
  <c r="E14" i="9"/>
  <c r="E13" i="9"/>
  <c r="E18" i="8"/>
  <c r="D13" i="8"/>
  <c r="D14" i="8"/>
  <c r="D12" i="8"/>
  <c r="D15" i="8" s="1"/>
  <c r="D7" i="8"/>
  <c r="D8" i="8"/>
  <c r="D6" i="8"/>
  <c r="C13" i="9"/>
  <c r="C6" i="9"/>
  <c r="D19" i="10"/>
  <c r="E16" i="10"/>
  <c r="D17" i="10"/>
  <c r="E15" i="10"/>
  <c r="E14" i="10"/>
  <c r="E13" i="10"/>
  <c r="E12" i="10"/>
  <c r="E6" i="10"/>
  <c r="E7" i="10"/>
  <c r="E8" i="10"/>
  <c r="E5" i="10"/>
  <c r="D9" i="10"/>
  <c r="D14" i="9"/>
  <c r="D15" i="9"/>
  <c r="D16" i="9"/>
  <c r="D13" i="9"/>
  <c r="D12" i="6"/>
  <c r="E9" i="6"/>
  <c r="E19" i="7"/>
  <c r="F5" i="3"/>
  <c r="F6" i="3"/>
  <c r="F7" i="3"/>
  <c r="F25" i="3"/>
  <c r="E11" i="2"/>
  <c r="F18" i="5"/>
  <c r="F19" i="5"/>
  <c r="F20" i="5"/>
  <c r="F21" i="5"/>
  <c r="F22" i="5"/>
  <c r="F23" i="5"/>
  <c r="F7" i="5"/>
  <c r="F10" i="2"/>
  <c r="F8" i="1"/>
  <c r="F9" i="1"/>
  <c r="B29" i="15"/>
  <c r="F16" i="5"/>
  <c r="F15" i="5"/>
  <c r="F14" i="5"/>
  <c r="F13" i="5"/>
  <c r="F6" i="5"/>
  <c r="F5" i="5"/>
  <c r="F20" i="2"/>
  <c r="F9" i="2"/>
  <c r="F8" i="2"/>
  <c r="F7" i="2"/>
  <c r="F5" i="2"/>
  <c r="F16" i="1"/>
  <c r="F7" i="1"/>
  <c r="F6" i="1"/>
  <c r="F5" i="1"/>
  <c r="E26" i="5" l="1"/>
  <c r="E27" i="5" s="1"/>
  <c r="F8" i="3"/>
  <c r="F23" i="3"/>
  <c r="F27" i="3" s="1"/>
  <c r="E17" i="10"/>
  <c r="F11" i="1"/>
  <c r="F27" i="1" s="1"/>
  <c r="D14" i="6"/>
  <c r="E14" i="6" s="1"/>
  <c r="E12" i="6"/>
  <c r="D18" i="9"/>
  <c r="D20" i="9" s="1"/>
  <c r="D21" i="9" s="1"/>
  <c r="D9" i="8"/>
  <c r="E9" i="10"/>
  <c r="E19" i="10"/>
  <c r="F9" i="5"/>
  <c r="F12" i="5"/>
  <c r="F24" i="5" s="1"/>
  <c r="F6" i="2"/>
  <c r="F11" i="2" s="1"/>
  <c r="F23" i="2" s="1"/>
  <c r="F15" i="1"/>
  <c r="F14" i="1"/>
  <c r="E6" i="9"/>
  <c r="F26" i="5" l="1"/>
  <c r="F31" i="3"/>
  <c r="F17" i="1"/>
  <c r="E25" i="2"/>
  <c r="F25" i="2" s="1"/>
  <c r="E29" i="1"/>
  <c r="F29" i="1" s="1"/>
  <c r="F31" i="1" l="1"/>
  <c r="G6" i="14" s="1"/>
  <c r="F27" i="2"/>
  <c r="E6" i="8"/>
  <c r="E7" i="8"/>
  <c r="E8" i="8"/>
  <c r="H31" i="1" l="1"/>
  <c r="E9" i="8"/>
  <c r="H27" i="2"/>
  <c r="G7" i="14"/>
  <c r="E16" i="9" l="1"/>
  <c r="E13" i="8" l="1"/>
  <c r="E14" i="8"/>
  <c r="E12" i="8"/>
  <c r="E15" i="8" l="1"/>
  <c r="E20" i="8" s="1"/>
  <c r="E8" i="6"/>
  <c r="D7" i="7" l="1"/>
  <c r="D21" i="7" s="1"/>
  <c r="E7" i="6" l="1"/>
  <c r="E10" i="7" l="1"/>
  <c r="E11" i="7"/>
  <c r="E12" i="7"/>
  <c r="E16" i="7" s="1"/>
  <c r="E5" i="6" l="1"/>
  <c r="E6" i="7" l="1"/>
  <c r="E5" i="7"/>
  <c r="E6" i="6"/>
  <c r="E10" i="6" s="1"/>
  <c r="E15" i="6" s="1"/>
  <c r="F15" i="6" s="1"/>
  <c r="E7" i="7" l="1"/>
  <c r="E21" i="7" s="1"/>
  <c r="E21" i="9"/>
  <c r="E5" i="9"/>
  <c r="E17" i="9"/>
  <c r="E18" i="9" l="1"/>
  <c r="E20" i="9" l="1"/>
  <c r="E23" i="9" s="1"/>
  <c r="F23" i="9" s="1"/>
  <c r="C6" i="14" l="1"/>
  <c r="D6" i="14" s="1"/>
  <c r="F19" i="10"/>
  <c r="C7" i="14"/>
  <c r="D7" i="14" s="1"/>
  <c r="H7" i="14" l="1"/>
  <c r="H6" i="14"/>
  <c r="D23" i="7" l="1"/>
  <c r="E23" i="7" l="1"/>
  <c r="E24" i="7"/>
  <c r="F24" i="7" s="1"/>
  <c r="C10" i="14" l="1"/>
  <c r="D10" i="14" s="1"/>
  <c r="G9" i="14" l="1"/>
  <c r="H9" i="14" l="1"/>
  <c r="H10" i="14"/>
  <c r="H30" i="5"/>
  <c r="D8" i="14" l="1"/>
  <c r="D20" i="8" l="1"/>
  <c r="D22" i="8" l="1"/>
  <c r="E22" i="8" s="1"/>
  <c r="E24" i="8" l="1"/>
  <c r="F24" i="8" s="1"/>
  <c r="C9" i="14" l="1"/>
  <c r="D9" i="14" s="1"/>
  <c r="G8" i="14"/>
  <c r="H8" i="14" s="1"/>
  <c r="H31" i="3" l="1"/>
</calcChain>
</file>

<file path=xl/sharedStrings.xml><?xml version="1.0" encoding="utf-8"?>
<sst xmlns="http://schemas.openxmlformats.org/spreadsheetml/2006/main" count="258" uniqueCount="113">
  <si>
    <t>Deliverable Name</t>
  </si>
  <si>
    <t>Percentage</t>
  </si>
  <si>
    <t>Weight</t>
  </si>
  <si>
    <t>Weighted grade</t>
  </si>
  <si>
    <t>Tests:</t>
  </si>
  <si>
    <t>Test 1</t>
  </si>
  <si>
    <t>Test 2</t>
  </si>
  <si>
    <t>Labs:</t>
  </si>
  <si>
    <t>Lab 1</t>
  </si>
  <si>
    <t>Lab 2</t>
  </si>
  <si>
    <t>Lab 3</t>
  </si>
  <si>
    <t>Lab 4</t>
  </si>
  <si>
    <t>Lab 5</t>
  </si>
  <si>
    <t>Final</t>
  </si>
  <si>
    <t xml:space="preserve">Total before Final </t>
  </si>
  <si>
    <t>Final Grade</t>
  </si>
  <si>
    <t>-</t>
  </si>
  <si>
    <t>Assignment 1</t>
  </si>
  <si>
    <t>Assignment 2</t>
  </si>
  <si>
    <t>Assignment 3</t>
  </si>
  <si>
    <t>Assignment 4</t>
  </si>
  <si>
    <t>Quiz 1</t>
  </si>
  <si>
    <t>Quiz 2</t>
  </si>
  <si>
    <t>Lab Average</t>
  </si>
  <si>
    <t>Midterm</t>
  </si>
  <si>
    <t>Going into final with:</t>
  </si>
  <si>
    <t>A+</t>
  </si>
  <si>
    <t>B+</t>
  </si>
  <si>
    <t>A</t>
  </si>
  <si>
    <t>B</t>
  </si>
  <si>
    <t>A-</t>
  </si>
  <si>
    <t>B-</t>
  </si>
  <si>
    <t>C+</t>
  </si>
  <si>
    <t>D+</t>
  </si>
  <si>
    <t>C</t>
  </si>
  <si>
    <t>D</t>
  </si>
  <si>
    <t>C-</t>
  </si>
  <si>
    <t>D-</t>
  </si>
  <si>
    <t>F</t>
  </si>
  <si>
    <t>Course</t>
  </si>
  <si>
    <t>Grade Percentage</t>
  </si>
  <si>
    <t>Quiz Average</t>
  </si>
  <si>
    <t>Assignment 5</t>
  </si>
  <si>
    <t>Assignment Average</t>
  </si>
  <si>
    <t xml:space="preserve">Get: </t>
  </si>
  <si>
    <t>Get:</t>
  </si>
  <si>
    <t>Total</t>
  </si>
  <si>
    <t>Midterm 1</t>
  </si>
  <si>
    <t>Midterm 2</t>
  </si>
  <si>
    <t>Labs</t>
  </si>
  <si>
    <t>Assignments</t>
  </si>
  <si>
    <t>Winter</t>
  </si>
  <si>
    <t>Fall</t>
  </si>
  <si>
    <t>Letter grade</t>
  </si>
  <si>
    <t>Project:</t>
  </si>
  <si>
    <t>Project Final</t>
  </si>
  <si>
    <t>Projects:</t>
  </si>
  <si>
    <t>Projects Average</t>
  </si>
  <si>
    <t>Week 1</t>
  </si>
  <si>
    <t>Week 2</t>
  </si>
  <si>
    <t>Week 3</t>
  </si>
  <si>
    <t>Week 4</t>
  </si>
  <si>
    <t>Week 5</t>
  </si>
  <si>
    <t>Week 7</t>
  </si>
  <si>
    <t>Week 8</t>
  </si>
  <si>
    <t>Week 9</t>
  </si>
  <si>
    <t>Week 10</t>
  </si>
  <si>
    <t>Week 11</t>
  </si>
  <si>
    <t>Week 12</t>
  </si>
  <si>
    <t>Participation Average</t>
  </si>
  <si>
    <t>SYSC 4810</t>
  </si>
  <si>
    <t>SYSC 4805</t>
  </si>
  <si>
    <t>ELEC 4705</t>
  </si>
  <si>
    <t>SYSC 4602</t>
  </si>
  <si>
    <t>SYSC 4310</t>
  </si>
  <si>
    <t>SYSC 4907</t>
  </si>
  <si>
    <t>Given:</t>
  </si>
  <si>
    <t>Attendance</t>
  </si>
  <si>
    <t>Participation</t>
  </si>
  <si>
    <t>Lab Average:</t>
  </si>
  <si>
    <t>Total:</t>
  </si>
  <si>
    <t>Test 3</t>
  </si>
  <si>
    <t>Test 4</t>
  </si>
  <si>
    <t>Seminar</t>
  </si>
  <si>
    <t>PA Sessions</t>
  </si>
  <si>
    <t>Quiz 3</t>
  </si>
  <si>
    <t>Quiz 4</t>
  </si>
  <si>
    <t>Quiz 5</t>
  </si>
  <si>
    <t xml:space="preserve">Individual </t>
  </si>
  <si>
    <t>Team</t>
  </si>
  <si>
    <t>Lab Participation</t>
  </si>
  <si>
    <t>TA Talks</t>
  </si>
  <si>
    <t>Peer Review</t>
  </si>
  <si>
    <t>Proposal</t>
  </si>
  <si>
    <t>Progress Report</t>
  </si>
  <si>
    <t>Final Report</t>
  </si>
  <si>
    <t>Demo</t>
  </si>
  <si>
    <t>Presentation</t>
  </si>
  <si>
    <t>Tests</t>
  </si>
  <si>
    <t>Lab 6</t>
  </si>
  <si>
    <t>Grade</t>
  </si>
  <si>
    <t>Midterms</t>
  </si>
  <si>
    <t>SYSC 4504</t>
  </si>
  <si>
    <t>Quizzes</t>
  </si>
  <si>
    <t>SYSC 4415</t>
  </si>
  <si>
    <t>SYSC 4502</t>
  </si>
  <si>
    <t>Weekly Reflections</t>
  </si>
  <si>
    <t>Essay 1</t>
  </si>
  <si>
    <t>Essay 2</t>
  </si>
  <si>
    <t>Lecture Summary 1</t>
  </si>
  <si>
    <t>Lecture Summary 2</t>
  </si>
  <si>
    <t>Week 6</t>
  </si>
  <si>
    <t>ECOR 4995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</si>
</sst>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9">
    <xf numFmtId="0" fontId="0" fillId="0" borderId="0" xfId="0"/>
    <xf numFmtId="10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center"/>
    </xf>
    <xf numFmtId="9" fontId="0" fillId="0" borderId="0" xfId="1" applyFont="1"/>
    <xf numFmtId="9" fontId="0" fillId="0" borderId="0" xfId="1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1" applyNumberFormat="1" applyFont="1"/>
    <xf numFmtId="9" fontId="0" fillId="0" borderId="0" xfId="1" quotePrefix="1" applyFont="1" applyAlignment="1">
      <alignment horizontal="center"/>
    </xf>
    <xf numFmtId="9" fontId="0" fillId="0" borderId="0" xfId="0" applyNumberFormat="1"/>
    <xf numFmtId="0" fontId="4" fillId="0" borderId="2" xfId="3"/>
    <xf numFmtId="0" fontId="3" fillId="0" borderId="1" xfId="2"/>
    <xf numFmtId="0" fontId="3" fillId="0" borderId="1" xfId="2" applyAlignment="1">
      <alignment horizontal="center"/>
    </xf>
    <xf numFmtId="0" fontId="5" fillId="0" borderId="3" xfId="4"/>
    <xf numFmtId="0" fontId="3" fillId="0" borderId="1" xfId="2" applyAlignment="1">
      <alignment horizontal="left"/>
    </xf>
    <xf numFmtId="2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5">
    <cellStyle name="Heading 2" xfId="2" builtinId="17"/>
    <cellStyle name="Heading 3" xfId="3" builtinId="18"/>
    <cellStyle name="Normal" xfId="0" builtinId="0"/>
    <cellStyle name="Percent" xfId="1" builtinId="5"/>
    <cellStyle name="Total" xfId="4" builtinId="25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BE6C6A-8C2E-4294-82DF-56C65B6BCAF5}" name="Table2" displayName="Table2" ref="F5:H10" totalsRowShown="0">
  <autoFilter ref="F5:H10" xr:uid="{FFE9CC18-36CC-4F13-886D-29DECCA1C422}"/>
  <tableColumns count="3">
    <tableColumn id="1" xr3:uid="{4B70864A-9E85-451B-8B76-02DAE33A2BDB}" name="Course"/>
    <tableColumn id="2" xr3:uid="{B65847F9-DCB2-4233-9A3C-9608CA24C62E}" name="Grade Percentage" dataDxfId="1"/>
    <tableColumn id="3" xr3:uid="{4E907FFB-DF9D-4FD2-AA4E-A7D07312C4D2}" name="Letter grad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BA390C-AF4E-46AD-B7DA-CBFEEAE7B3E7}" name="Table3" displayName="Table3" ref="B5:D10" totalsRowShown="0">
  <autoFilter ref="B5:D10" xr:uid="{77CB18EE-BF34-4667-A94E-BF6FA2985170}"/>
  <tableColumns count="3">
    <tableColumn id="1" xr3:uid="{B29FEF7A-36F4-4777-A249-B79E33034F89}" name="Course"/>
    <tableColumn id="2" xr3:uid="{48BACD2A-5904-47CD-86C3-032592871EE5}" name="Grade Percentage" dataDxfId="0"/>
    <tableColumn id="3" xr3:uid="{234C05EA-159F-4EED-9848-53BBF3576C87}" name="Letter grad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B08C-6FC0-4384-833D-8D5890E86605}">
  <dimension ref="C2:H33"/>
  <sheetViews>
    <sheetView zoomScaleNormal="100" workbookViewId="0">
      <selection activeCell="D9" sqref="D9"/>
    </sheetView>
  </sheetViews>
  <sheetFormatPr defaultRowHeight="15" x14ac:dyDescent="0.25"/>
  <cols>
    <col min="2" max="2" width="9.140625" customWidth="1"/>
    <col min="3" max="3" width="19.7109375" bestFit="1" customWidth="1"/>
    <col min="4" max="4" width="7.4257812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100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50</v>
      </c>
      <c r="D4" s="11"/>
      <c r="E4" s="11"/>
      <c r="F4" s="11"/>
    </row>
    <row r="5" spans="3:6" x14ac:dyDescent="0.25">
      <c r="C5" t="s">
        <v>8</v>
      </c>
      <c r="D5" s="4">
        <v>0.88</v>
      </c>
      <c r="E5" s="4">
        <v>0.03</v>
      </c>
      <c r="F5" s="4">
        <f>D5*E5</f>
        <v>2.64E-2</v>
      </c>
    </row>
    <row r="6" spans="3:6" x14ac:dyDescent="0.25">
      <c r="C6" t="s">
        <v>9</v>
      </c>
      <c r="D6" s="4">
        <v>1</v>
      </c>
      <c r="E6" s="4">
        <v>0.03</v>
      </c>
      <c r="F6" s="4">
        <f t="shared" ref="F6:F10" si="0">D6*E6</f>
        <v>0.03</v>
      </c>
    </row>
    <row r="7" spans="3:6" x14ac:dyDescent="0.25">
      <c r="C7" t="s">
        <v>10</v>
      </c>
      <c r="D7" s="4">
        <v>1</v>
      </c>
      <c r="E7" s="4">
        <v>0.03</v>
      </c>
      <c r="F7" s="4">
        <f t="shared" si="0"/>
        <v>0.03</v>
      </c>
    </row>
    <row r="8" spans="3:6" x14ac:dyDescent="0.25">
      <c r="C8" t="s">
        <v>11</v>
      </c>
      <c r="D8" s="4">
        <v>0.92</v>
      </c>
      <c r="E8" s="4">
        <v>0.03</v>
      </c>
      <c r="F8" s="4">
        <f t="shared" si="0"/>
        <v>2.76E-2</v>
      </c>
    </row>
    <row r="9" spans="3:6" x14ac:dyDescent="0.25">
      <c r="C9" t="s">
        <v>12</v>
      </c>
      <c r="D9" s="4"/>
      <c r="E9" s="4">
        <v>0.03</v>
      </c>
      <c r="F9" s="4">
        <f t="shared" si="0"/>
        <v>0</v>
      </c>
    </row>
    <row r="10" spans="3:6" x14ac:dyDescent="0.25">
      <c r="C10" t="s">
        <v>99</v>
      </c>
      <c r="D10" s="4"/>
      <c r="E10" s="4">
        <v>0.03</v>
      </c>
      <c r="F10" s="4">
        <f t="shared" si="0"/>
        <v>0</v>
      </c>
    </row>
    <row r="11" spans="3:6" ht="15.75" thickBot="1" x14ac:dyDescent="0.3">
      <c r="C11" s="14" t="s">
        <v>43</v>
      </c>
      <c r="D11" s="4"/>
      <c r="E11" s="10">
        <f>SUM(E5:E10)</f>
        <v>0.18</v>
      </c>
      <c r="F11" s="4">
        <f>SUM(F5:F10)</f>
        <v>0.114</v>
      </c>
    </row>
    <row r="12" spans="3:6" ht="15.75" thickTop="1" x14ac:dyDescent="0.25"/>
    <row r="13" spans="3:6" ht="15.75" thickBot="1" x14ac:dyDescent="0.3">
      <c r="C13" s="11" t="s">
        <v>54</v>
      </c>
      <c r="D13" s="4"/>
    </row>
    <row r="14" spans="3:6" x14ac:dyDescent="0.25">
      <c r="C14" t="s">
        <v>17</v>
      </c>
      <c r="D14" s="4">
        <v>0.92</v>
      </c>
      <c r="E14" s="4">
        <v>0.03</v>
      </c>
      <c r="F14" s="4">
        <f>D14*E14</f>
        <v>2.76E-2</v>
      </c>
    </row>
    <row r="15" spans="3:6" x14ac:dyDescent="0.25">
      <c r="C15" t="s">
        <v>18</v>
      </c>
      <c r="D15" s="4"/>
      <c r="E15" s="4">
        <v>7.0000000000000007E-2</v>
      </c>
      <c r="F15" s="4">
        <f>D15*E15</f>
        <v>0</v>
      </c>
    </row>
    <row r="16" spans="3:6" x14ac:dyDescent="0.25">
      <c r="C16" t="s">
        <v>19</v>
      </c>
      <c r="D16" s="4"/>
      <c r="E16" s="4">
        <v>0.12</v>
      </c>
      <c r="F16" s="4">
        <f t="shared" ref="F16" si="1">D16*E16</f>
        <v>0</v>
      </c>
    </row>
    <row r="17" spans="3:8" ht="15.75" thickBot="1" x14ac:dyDescent="0.3">
      <c r="C17" s="14" t="s">
        <v>55</v>
      </c>
      <c r="D17" s="4"/>
      <c r="E17" s="4">
        <f>SUM(E14:E16)</f>
        <v>0.22</v>
      </c>
      <c r="F17" s="4">
        <f>SUM(F14:F16)</f>
        <v>2.76E-2</v>
      </c>
    </row>
    <row r="18" spans="3:8" ht="15.75" thickTop="1" x14ac:dyDescent="0.25">
      <c r="D18" s="4"/>
      <c r="E18" s="4"/>
      <c r="F18" s="4"/>
    </row>
    <row r="21" spans="3:8" ht="15.75" thickBot="1" x14ac:dyDescent="0.3">
      <c r="C21" s="11" t="s">
        <v>101</v>
      </c>
      <c r="D21" s="4"/>
      <c r="E21" s="4"/>
    </row>
    <row r="22" spans="3:8" x14ac:dyDescent="0.25">
      <c r="C22" t="s">
        <v>24</v>
      </c>
      <c r="D22" s="4">
        <f>18.5/20</f>
        <v>0.92500000000000004</v>
      </c>
      <c r="E22" s="4">
        <v>0.2</v>
      </c>
      <c r="F22" s="4">
        <f>D22*E22</f>
        <v>0.18500000000000003</v>
      </c>
    </row>
    <row r="23" spans="3:8" x14ac:dyDescent="0.25">
      <c r="D23" s="4"/>
      <c r="E23" s="4"/>
      <c r="F23" s="4"/>
    </row>
    <row r="24" spans="3:8" x14ac:dyDescent="0.25">
      <c r="C24" t="s">
        <v>77</v>
      </c>
      <c r="D24" s="4"/>
      <c r="E24" s="10">
        <v>0.05</v>
      </c>
      <c r="F24" s="4">
        <f>D24*E24</f>
        <v>0</v>
      </c>
    </row>
    <row r="27" spans="3:8" ht="15.75" thickBot="1" x14ac:dyDescent="0.3">
      <c r="C27" s="14" t="s">
        <v>14</v>
      </c>
      <c r="E27" s="10">
        <f>SUM(E17,E11,E22,E24)</f>
        <v>0.65000000000000013</v>
      </c>
      <c r="F27" s="1">
        <f>(SUM(F11,F17,F24,F22)/E27)</f>
        <v>0.5024615384615384</v>
      </c>
    </row>
    <row r="28" spans="3:8" ht="15.75" thickTop="1" x14ac:dyDescent="0.25"/>
    <row r="29" spans="3:8" ht="15.75" thickBot="1" x14ac:dyDescent="0.3">
      <c r="C29" s="11" t="s">
        <v>13</v>
      </c>
      <c r="D29" s="4"/>
      <c r="E29" s="4">
        <f>1-E27</f>
        <v>0.34999999999999987</v>
      </c>
      <c r="F29" s="4">
        <f>D29*E29</f>
        <v>0</v>
      </c>
    </row>
    <row r="30" spans="3:8" ht="18" thickBot="1" x14ac:dyDescent="0.35">
      <c r="H30" s="12" t="s">
        <v>15</v>
      </c>
    </row>
    <row r="31" spans="3:8" ht="16.5" thickTop="1" thickBot="1" x14ac:dyDescent="0.3">
      <c r="C31" s="14" t="s">
        <v>15</v>
      </c>
      <c r="D31" s="3" t="s">
        <v>16</v>
      </c>
      <c r="E31" s="3" t="s">
        <v>16</v>
      </c>
      <c r="F31" s="1">
        <f>(F27*E27)+(D29*E29)</f>
        <v>0.32660000000000006</v>
      </c>
      <c r="H31" t="str">
        <f>LOOKUP(F31,'LetterGrade Lookup'!B3:C15,'LetterGrade Lookup'!C3:C15)</f>
        <v>F</v>
      </c>
    </row>
    <row r="32" spans="3:8" ht="15.75" thickTop="1" x14ac:dyDescent="0.25"/>
    <row r="33" spans="3:4" x14ac:dyDescent="0.25">
      <c r="C33" t="s">
        <v>45</v>
      </c>
      <c r="D33" s="10"/>
    </row>
  </sheetData>
  <phoneticPr fontId="2" type="noConversion"/>
  <conditionalFormatting sqref="D7:D11 D13:D18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6 D29 D21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1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2:D24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BC54-0CDF-4A45-9FE9-6E74382B401F}">
  <dimension ref="C25:F27"/>
  <sheetViews>
    <sheetView workbookViewId="0">
      <selection activeCell="F25" sqref="F25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5" spans="3:6" x14ac:dyDescent="0.25">
      <c r="F25" t="str">
        <f>LOOKUP(E25,'LetterGrade Lookup'!B3:C15,'LetterGrade Lookup'!C3:C15)</f>
        <v>F</v>
      </c>
    </row>
    <row r="27" spans="3:6" x14ac:dyDescent="0.25">
      <c r="C27" s="10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906D-355B-40D1-B17C-83040ED7030E}">
  <dimension ref="B4:H11"/>
  <sheetViews>
    <sheetView tabSelected="1" workbookViewId="0">
      <selection activeCell="E16" sqref="E16"/>
    </sheetView>
  </sheetViews>
  <sheetFormatPr defaultRowHeight="15" x14ac:dyDescent="0.25"/>
  <cols>
    <col min="2" max="2" width="11" customWidth="1"/>
    <col min="3" max="3" width="19.7109375" bestFit="1" customWidth="1"/>
    <col min="4" max="4" width="14.28515625" bestFit="1" customWidth="1"/>
    <col min="5" max="5" width="11.28515625" customWidth="1"/>
    <col min="6" max="6" width="10.7109375" customWidth="1"/>
    <col min="7" max="7" width="19.28515625" customWidth="1"/>
    <col min="8" max="8" width="14" customWidth="1"/>
  </cols>
  <sheetData>
    <row r="4" spans="2:8" ht="15.75" thickBot="1" x14ac:dyDescent="0.3">
      <c r="B4" s="11" t="s">
        <v>52</v>
      </c>
      <c r="F4" s="11" t="s">
        <v>51</v>
      </c>
    </row>
    <row r="5" spans="2:8" x14ac:dyDescent="0.25">
      <c r="B5" t="s">
        <v>39</v>
      </c>
      <c r="C5" s="1" t="s">
        <v>40</v>
      </c>
      <c r="D5" t="s">
        <v>53</v>
      </c>
      <c r="F5" t="s">
        <v>39</v>
      </c>
      <c r="G5" s="1" t="s">
        <v>40</v>
      </c>
      <c r="H5" t="s">
        <v>53</v>
      </c>
    </row>
    <row r="6" spans="2:8" x14ac:dyDescent="0.25">
      <c r="B6" t="s">
        <v>70</v>
      </c>
      <c r="C6" s="1">
        <f>SYSC4810!E23</f>
        <v>0.9271125396825397</v>
      </c>
      <c r="D6" t="str">
        <f>LOOKUP(C6,'LetterGrade Lookup'!B3:C15,'LetterGrade Lookup'!C3:C15)</f>
        <v>A+</v>
      </c>
      <c r="F6" t="s">
        <v>102</v>
      </c>
      <c r="G6" s="1">
        <f>'SYSC 4504'!F31</f>
        <v>0.32660000000000006</v>
      </c>
      <c r="H6" t="str">
        <f>LOOKUP(G6,'LetterGrade Lookup'!B3:C15,'LetterGrade Lookup'!C3:C15)</f>
        <v>F</v>
      </c>
    </row>
    <row r="7" spans="2:8" x14ac:dyDescent="0.25">
      <c r="B7" t="s">
        <v>71</v>
      </c>
      <c r="C7" s="1">
        <f>SYSC4805!E19</f>
        <v>0.93450000000000011</v>
      </c>
      <c r="D7" t="str">
        <f>LOOKUP(C7,'LetterGrade Lookup'!B3:C15,'LetterGrade Lookup'!C3:C15)</f>
        <v>A+</v>
      </c>
      <c r="F7" t="s">
        <v>105</v>
      </c>
      <c r="G7" s="1">
        <f>'SYSC 4502'!F27</f>
        <v>0.36614285714285721</v>
      </c>
      <c r="H7" t="str">
        <f>LOOKUP(G7,'LetterGrade Lookup'!B3:C15,'LetterGrade Lookup'!C3:C15)</f>
        <v>F</v>
      </c>
    </row>
    <row r="8" spans="2:8" x14ac:dyDescent="0.25">
      <c r="B8" t="s">
        <v>72</v>
      </c>
      <c r="C8" s="1">
        <f>'ELEC 4705'!C14</f>
        <v>0.92</v>
      </c>
      <c r="D8" t="str">
        <f>LOOKUP(C8,'LetterGrade Lookup'!B3:C15,'LetterGrade Lookup'!C3:C15)</f>
        <v>A+</v>
      </c>
      <c r="F8" t="s">
        <v>104</v>
      </c>
      <c r="G8" s="1">
        <f>'SYSC 4415'!F31</f>
        <v>0.39149166666666663</v>
      </c>
      <c r="H8" t="str">
        <f>LOOKUP(G8,'LetterGrade Lookup'!B3:C15,'LetterGrade Lookup'!C3:C15)</f>
        <v>F</v>
      </c>
    </row>
    <row r="9" spans="2:8" x14ac:dyDescent="0.25">
      <c r="B9" t="s">
        <v>74</v>
      </c>
      <c r="C9" s="1">
        <f>'SYSC 4310'!E24</f>
        <v>0.93164999999999987</v>
      </c>
      <c r="D9" t="str">
        <f>LOOKUP(C9,'LetterGrade Lookup'!B3:C15,'LetterGrade Lookup'!C3:C15)</f>
        <v>A+</v>
      </c>
      <c r="F9" t="s">
        <v>112</v>
      </c>
      <c r="G9" s="1">
        <f>'ECOR 4995'!F30</f>
        <v>0.251</v>
      </c>
      <c r="H9" t="str">
        <f>LOOKUP(G9,'LetterGrade Lookup'!B3:C15,'LetterGrade Lookup'!C3:C15)</f>
        <v>F</v>
      </c>
    </row>
    <row r="10" spans="2:8" x14ac:dyDescent="0.25">
      <c r="B10" t="s">
        <v>73</v>
      </c>
      <c r="C10" s="1">
        <f>'SYSC 4602'!E24</f>
        <v>0.91900000000000004</v>
      </c>
      <c r="D10" t="str">
        <f>LOOKUP(C10,'LetterGrade Lookup'!B3:C15,'LetterGrade Lookup'!C3:C15)</f>
        <v>A+</v>
      </c>
      <c r="F10" t="s">
        <v>75</v>
      </c>
      <c r="G10" s="1">
        <f>'SYSC 4907'!E25</f>
        <v>0</v>
      </c>
      <c r="H10" t="str">
        <f>LOOKUP(G9,'LetterGrade Lookup'!B3:C15,'LetterGrade Lookup'!C3:C15)</f>
        <v>F</v>
      </c>
    </row>
    <row r="11" spans="2:8" x14ac:dyDescent="0.25">
      <c r="C11" s="1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A02F-B7FA-49AA-81AC-14B83DC59856}">
  <dimension ref="B2:B29"/>
  <sheetViews>
    <sheetView topLeftCell="A13" workbookViewId="0">
      <selection activeCell="E28" sqref="E28"/>
    </sheetView>
  </sheetViews>
  <sheetFormatPr defaultRowHeight="15" x14ac:dyDescent="0.25"/>
  <cols>
    <col min="2" max="2" width="9.5703125" bestFit="1" customWidth="1"/>
  </cols>
  <sheetData>
    <row r="2" spans="2:2" x14ac:dyDescent="0.25">
      <c r="B2">
        <v>9</v>
      </c>
    </row>
    <row r="3" spans="2:2" x14ac:dyDescent="0.25">
      <c r="B3">
        <v>11</v>
      </c>
    </row>
    <row r="4" spans="2:2" x14ac:dyDescent="0.25">
      <c r="B4">
        <v>10</v>
      </c>
    </row>
    <row r="5" spans="2:2" x14ac:dyDescent="0.25">
      <c r="B5">
        <v>12</v>
      </c>
    </row>
    <row r="6" spans="2:2" x14ac:dyDescent="0.25">
      <c r="B6">
        <v>11</v>
      </c>
    </row>
    <row r="7" spans="2:2" x14ac:dyDescent="0.25">
      <c r="B7">
        <v>10</v>
      </c>
    </row>
    <row r="8" spans="2:2" x14ac:dyDescent="0.25">
      <c r="B8">
        <v>10</v>
      </c>
    </row>
    <row r="9" spans="2:2" x14ac:dyDescent="0.25">
      <c r="B9">
        <v>10</v>
      </c>
    </row>
    <row r="10" spans="2:2" x14ac:dyDescent="0.25">
      <c r="B10">
        <v>12</v>
      </c>
    </row>
    <row r="11" spans="2:2" x14ac:dyDescent="0.25">
      <c r="B11">
        <v>11</v>
      </c>
    </row>
    <row r="12" spans="2:2" x14ac:dyDescent="0.25">
      <c r="B12">
        <v>11</v>
      </c>
    </row>
    <row r="13" spans="2:2" x14ac:dyDescent="0.25">
      <c r="B13">
        <v>11</v>
      </c>
    </row>
    <row r="14" spans="2:2" x14ac:dyDescent="0.25">
      <c r="B14">
        <v>11</v>
      </c>
    </row>
    <row r="15" spans="2:2" x14ac:dyDescent="0.25">
      <c r="B15">
        <v>11</v>
      </c>
    </row>
    <row r="16" spans="2:2" x14ac:dyDescent="0.25">
      <c r="B16">
        <v>8</v>
      </c>
    </row>
    <row r="17" spans="2:2" x14ac:dyDescent="0.25">
      <c r="B17">
        <v>10</v>
      </c>
    </row>
    <row r="18" spans="2:2" x14ac:dyDescent="0.25">
      <c r="B18">
        <v>10</v>
      </c>
    </row>
    <row r="19" spans="2:2" x14ac:dyDescent="0.25">
      <c r="B19">
        <v>12</v>
      </c>
    </row>
    <row r="20" spans="2:2" x14ac:dyDescent="0.25">
      <c r="B20">
        <v>12</v>
      </c>
    </row>
    <row r="21" spans="2:2" x14ac:dyDescent="0.25">
      <c r="B21">
        <v>12</v>
      </c>
    </row>
    <row r="22" spans="2:2" x14ac:dyDescent="0.25">
      <c r="B22">
        <v>12</v>
      </c>
    </row>
    <row r="23" spans="2:2" x14ac:dyDescent="0.25">
      <c r="B23">
        <v>12</v>
      </c>
    </row>
    <row r="24" spans="2:2" x14ac:dyDescent="0.25">
      <c r="B24">
        <v>8</v>
      </c>
    </row>
    <row r="25" spans="2:2" x14ac:dyDescent="0.25">
      <c r="B25">
        <v>9</v>
      </c>
    </row>
    <row r="26" spans="2:2" x14ac:dyDescent="0.25">
      <c r="B26">
        <v>11</v>
      </c>
    </row>
    <row r="27" spans="2:2" x14ac:dyDescent="0.25">
      <c r="B27">
        <v>11</v>
      </c>
    </row>
    <row r="28" spans="2:2" x14ac:dyDescent="0.25">
      <c r="B28">
        <v>11</v>
      </c>
    </row>
    <row r="29" spans="2:2" x14ac:dyDescent="0.25">
      <c r="B29" s="16">
        <f>AVERAGE(B2:B28)</f>
        <v>10.666666666666666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BB96-763E-4471-A439-6E156A2AE051}">
  <dimension ref="B3:C15"/>
  <sheetViews>
    <sheetView workbookViewId="0">
      <selection activeCell="C3" sqref="C3:C15"/>
    </sheetView>
  </sheetViews>
  <sheetFormatPr defaultRowHeight="15" x14ac:dyDescent="0.25"/>
  <sheetData>
    <row r="3" spans="2:3" x14ac:dyDescent="0.25">
      <c r="B3" s="5">
        <v>0</v>
      </c>
      <c r="C3" t="s">
        <v>38</v>
      </c>
    </row>
    <row r="4" spans="2:3" x14ac:dyDescent="0.25">
      <c r="B4" s="4">
        <v>0.5</v>
      </c>
      <c r="C4" t="s">
        <v>37</v>
      </c>
    </row>
    <row r="5" spans="2:3" x14ac:dyDescent="0.25">
      <c r="B5" s="4">
        <v>0.53</v>
      </c>
      <c r="C5" t="s">
        <v>35</v>
      </c>
    </row>
    <row r="6" spans="2:3" x14ac:dyDescent="0.25">
      <c r="B6" s="4">
        <v>0.56999999999999995</v>
      </c>
      <c r="C6" t="s">
        <v>33</v>
      </c>
    </row>
    <row r="7" spans="2:3" x14ac:dyDescent="0.25">
      <c r="B7" s="4">
        <v>0.6</v>
      </c>
      <c r="C7" t="s">
        <v>36</v>
      </c>
    </row>
    <row r="8" spans="2:3" x14ac:dyDescent="0.25">
      <c r="B8" s="4">
        <v>0.63</v>
      </c>
      <c r="C8" t="s">
        <v>34</v>
      </c>
    </row>
    <row r="9" spans="2:3" x14ac:dyDescent="0.25">
      <c r="B9" s="4">
        <v>0.67</v>
      </c>
      <c r="C9" t="s">
        <v>32</v>
      </c>
    </row>
    <row r="10" spans="2:3" x14ac:dyDescent="0.25">
      <c r="B10" s="4">
        <v>0.7</v>
      </c>
      <c r="C10" t="s">
        <v>31</v>
      </c>
    </row>
    <row r="11" spans="2:3" x14ac:dyDescent="0.25">
      <c r="B11" s="4">
        <v>0.73</v>
      </c>
      <c r="C11" t="s">
        <v>29</v>
      </c>
    </row>
    <row r="12" spans="2:3" x14ac:dyDescent="0.25">
      <c r="B12" s="4">
        <v>0.77</v>
      </c>
      <c r="C12" t="s">
        <v>27</v>
      </c>
    </row>
    <row r="13" spans="2:3" x14ac:dyDescent="0.25">
      <c r="B13" s="4">
        <v>0.8</v>
      </c>
      <c r="C13" t="s">
        <v>30</v>
      </c>
    </row>
    <row r="14" spans="2:3" x14ac:dyDescent="0.25">
      <c r="B14" s="4">
        <v>0.85</v>
      </c>
      <c r="C14" t="s">
        <v>28</v>
      </c>
    </row>
    <row r="15" spans="2:3" x14ac:dyDescent="0.25">
      <c r="B15" s="4">
        <v>0.9</v>
      </c>
      <c r="C15" t="s">
        <v>26</v>
      </c>
    </row>
  </sheetData>
  <sortState xmlns:xlrd2="http://schemas.microsoft.com/office/spreadsheetml/2017/richdata2" ref="B3:C15">
    <sortCondition ref="B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871C-6C37-4276-988F-E0CB1B38DC91}">
  <dimension ref="C2:H29"/>
  <sheetViews>
    <sheetView topLeftCell="A4" zoomScaleNormal="100" workbookViewId="0">
      <selection activeCell="H16" sqref="H16"/>
    </sheetView>
  </sheetViews>
  <sheetFormatPr defaultRowHeight="15" x14ac:dyDescent="0.25"/>
  <cols>
    <col min="2" max="2" width="9.140625" customWidth="1"/>
    <col min="3" max="3" width="19.7109375" bestFit="1" customWidth="1"/>
    <col min="4" max="4" width="7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100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49</v>
      </c>
      <c r="D4" s="11"/>
      <c r="E4" s="11"/>
      <c r="F4" s="11"/>
    </row>
    <row r="5" spans="3:6" x14ac:dyDescent="0.25">
      <c r="C5" t="s">
        <v>8</v>
      </c>
      <c r="D5" s="4">
        <v>1</v>
      </c>
      <c r="E5" s="4">
        <v>0.03</v>
      </c>
      <c r="F5" s="4">
        <f>D5*E5</f>
        <v>0.03</v>
      </c>
    </row>
    <row r="6" spans="3:6" x14ac:dyDescent="0.25">
      <c r="C6" t="s">
        <v>9</v>
      </c>
      <c r="D6" s="4">
        <v>1</v>
      </c>
      <c r="E6" s="4">
        <v>0.03</v>
      </c>
      <c r="F6" s="4">
        <f t="shared" ref="F6:F10" si="0">D6*E6</f>
        <v>0.03</v>
      </c>
    </row>
    <row r="7" spans="3:6" x14ac:dyDescent="0.25">
      <c r="C7" t="s">
        <v>10</v>
      </c>
      <c r="D7" s="4">
        <v>1</v>
      </c>
      <c r="E7" s="4">
        <v>0.03</v>
      </c>
      <c r="F7" s="4">
        <f t="shared" si="0"/>
        <v>0.03</v>
      </c>
    </row>
    <row r="8" spans="3:6" x14ac:dyDescent="0.25">
      <c r="C8" t="s">
        <v>11</v>
      </c>
      <c r="D8" s="4">
        <v>1</v>
      </c>
      <c r="E8" s="4">
        <v>0.03</v>
      </c>
      <c r="F8" s="4">
        <f t="shared" si="0"/>
        <v>0.03</v>
      </c>
    </row>
    <row r="9" spans="3:6" x14ac:dyDescent="0.25">
      <c r="C9" t="s">
        <v>12</v>
      </c>
      <c r="D9" s="4"/>
      <c r="E9" s="4">
        <v>0.03</v>
      </c>
      <c r="F9" s="4">
        <f t="shared" si="0"/>
        <v>0</v>
      </c>
    </row>
    <row r="10" spans="3:6" x14ac:dyDescent="0.25">
      <c r="C10" t="s">
        <v>99</v>
      </c>
      <c r="D10" s="4"/>
      <c r="E10" s="4">
        <v>0.03</v>
      </c>
      <c r="F10" s="4">
        <f t="shared" si="0"/>
        <v>0</v>
      </c>
    </row>
    <row r="11" spans="3:6" ht="15.75" thickBot="1" x14ac:dyDescent="0.3">
      <c r="C11" s="14" t="s">
        <v>23</v>
      </c>
      <c r="D11" s="4"/>
      <c r="E11" s="4">
        <f>SUM(E5:E10)</f>
        <v>0.18</v>
      </c>
      <c r="F11" s="4">
        <f>SUM(F5:F10)</f>
        <v>0.12</v>
      </c>
    </row>
    <row r="12" spans="3:6" ht="15.75" thickTop="1" x14ac:dyDescent="0.25">
      <c r="D12" s="4"/>
    </row>
    <row r="13" spans="3:6" ht="15.75" thickBot="1" x14ac:dyDescent="0.3">
      <c r="C13" s="11" t="s">
        <v>50</v>
      </c>
      <c r="D13" s="4"/>
    </row>
    <row r="14" spans="3:6" x14ac:dyDescent="0.25">
      <c r="C14" t="s">
        <v>17</v>
      </c>
      <c r="D14" s="4">
        <v>0.8</v>
      </c>
      <c r="E14" s="4">
        <v>0.03</v>
      </c>
      <c r="F14" s="4">
        <f t="shared" ref="F14:F16" si="1">D14*E14</f>
        <v>2.4E-2</v>
      </c>
    </row>
    <row r="15" spans="3:6" x14ac:dyDescent="0.25">
      <c r="C15" t="s">
        <v>18</v>
      </c>
      <c r="D15" s="4">
        <v>0.9</v>
      </c>
      <c r="E15" s="4">
        <v>0.05</v>
      </c>
      <c r="F15" s="4">
        <f t="shared" si="1"/>
        <v>4.5000000000000005E-2</v>
      </c>
    </row>
    <row r="16" spans="3:6" x14ac:dyDescent="0.25">
      <c r="C16" t="s">
        <v>19</v>
      </c>
      <c r="D16" s="4"/>
      <c r="E16" s="4">
        <v>7.0000000000000007E-2</v>
      </c>
      <c r="F16" s="4">
        <f t="shared" si="1"/>
        <v>0</v>
      </c>
    </row>
    <row r="17" spans="3:8" x14ac:dyDescent="0.25">
      <c r="C17" t="s">
        <v>43</v>
      </c>
      <c r="D17" s="4"/>
      <c r="E17" s="10">
        <f>SUM(E14:E16)</f>
        <v>0.15000000000000002</v>
      </c>
      <c r="F17" s="4">
        <f>SUM(F14:F16)</f>
        <v>6.9000000000000006E-2</v>
      </c>
    </row>
    <row r="18" spans="3:8" x14ac:dyDescent="0.25">
      <c r="D18" s="4"/>
    </row>
    <row r="19" spans="3:8" ht="15.75" thickBot="1" x14ac:dyDescent="0.3">
      <c r="C19" s="11" t="s">
        <v>101</v>
      </c>
      <c r="D19" s="4"/>
    </row>
    <row r="20" spans="3:8" x14ac:dyDescent="0.25">
      <c r="C20" t="s">
        <v>47</v>
      </c>
      <c r="D20" s="4">
        <f>31/35</f>
        <v>0.88571428571428568</v>
      </c>
      <c r="E20" s="4">
        <v>0.2</v>
      </c>
      <c r="F20" s="4">
        <f>D19*E20</f>
        <v>0</v>
      </c>
    </row>
    <row r="21" spans="3:8" x14ac:dyDescent="0.25">
      <c r="C21" t="s">
        <v>48</v>
      </c>
      <c r="D21" s="4"/>
      <c r="E21" s="4">
        <v>0.2</v>
      </c>
      <c r="F21" s="4">
        <f>D20*E21</f>
        <v>0.17714285714285716</v>
      </c>
    </row>
    <row r="23" spans="3:8" ht="15.75" thickBot="1" x14ac:dyDescent="0.3">
      <c r="C23" s="14" t="s">
        <v>14</v>
      </c>
      <c r="E23" s="10">
        <f>SUM(E11,E17,E20:E21)</f>
        <v>0.73</v>
      </c>
      <c r="F23" s="1">
        <f>(SUM(F11,F17,F20:F21)/E23)</f>
        <v>0.50156555772994138</v>
      </c>
    </row>
    <row r="24" spans="3:8" ht="15.75" thickTop="1" x14ac:dyDescent="0.25"/>
    <row r="25" spans="3:8" ht="15.75" thickBot="1" x14ac:dyDescent="0.3">
      <c r="C25" s="11" t="s">
        <v>13</v>
      </c>
      <c r="D25" s="4"/>
      <c r="E25" s="4">
        <f>1-E23</f>
        <v>0.27</v>
      </c>
      <c r="F25" s="4">
        <f>D25*E25</f>
        <v>0</v>
      </c>
    </row>
    <row r="26" spans="3:8" ht="18" thickBot="1" x14ac:dyDescent="0.35">
      <c r="D26" s="4"/>
      <c r="H26" s="12" t="s">
        <v>15</v>
      </c>
    </row>
    <row r="27" spans="3:8" ht="16.5" thickTop="1" thickBot="1" x14ac:dyDescent="0.3">
      <c r="C27" s="14" t="s">
        <v>15</v>
      </c>
      <c r="D27" s="3" t="s">
        <v>16</v>
      </c>
      <c r="E27" s="3" t="s">
        <v>16</v>
      </c>
      <c r="F27" s="1">
        <f>(F23*E23)+(D25*E25)</f>
        <v>0.36614285714285721</v>
      </c>
      <c r="H27" t="str">
        <f>LOOKUP(F27,'LetterGrade Lookup'!B3:C15,'LetterGrade Lookup'!C3:C15)</f>
        <v>F</v>
      </c>
    </row>
    <row r="28" spans="3:8" ht="15.75" thickTop="1" x14ac:dyDescent="0.25"/>
    <row r="29" spans="3:8" x14ac:dyDescent="0.25">
      <c r="C29" t="s">
        <v>45</v>
      </c>
      <c r="D29" s="10"/>
    </row>
  </sheetData>
  <phoneticPr fontId="2" type="noConversion"/>
  <conditionalFormatting sqref="D5:D11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9">
    <cfRule type="colorScale" priority="6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21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0:D21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5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4F5A-D51A-416E-8B54-9C8C94319869}">
  <dimension ref="C2:H33"/>
  <sheetViews>
    <sheetView zoomScaleNormal="100" workbookViewId="0">
      <selection activeCell="D20" sqref="D20"/>
    </sheetView>
  </sheetViews>
  <sheetFormatPr defaultRowHeight="15" x14ac:dyDescent="0.25"/>
  <cols>
    <col min="2" max="2" width="9.140625" customWidth="1"/>
    <col min="3" max="3" width="19.7109375" bestFit="1" customWidth="1"/>
    <col min="4" max="4" width="12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50</v>
      </c>
    </row>
    <row r="5" spans="3:6" x14ac:dyDescent="0.25">
      <c r="C5" t="s">
        <v>17</v>
      </c>
      <c r="D5" s="4">
        <v>0.96</v>
      </c>
      <c r="E5" s="4">
        <v>0.05</v>
      </c>
      <c r="F5" s="4">
        <f>D5*E5</f>
        <v>4.8000000000000001E-2</v>
      </c>
    </row>
    <row r="6" spans="3:6" x14ac:dyDescent="0.25">
      <c r="C6" t="s">
        <v>18</v>
      </c>
      <c r="D6" s="4"/>
      <c r="E6" s="4">
        <v>0.05</v>
      </c>
      <c r="F6" s="4">
        <f>D6*E6</f>
        <v>0</v>
      </c>
    </row>
    <row r="7" spans="3:6" x14ac:dyDescent="0.25">
      <c r="C7" t="s">
        <v>19</v>
      </c>
      <c r="D7" s="4"/>
      <c r="E7" s="4">
        <v>0.05</v>
      </c>
      <c r="F7" s="4">
        <f>D7*E7</f>
        <v>0</v>
      </c>
    </row>
    <row r="8" spans="3:6" x14ac:dyDescent="0.25">
      <c r="C8" t="s">
        <v>43</v>
      </c>
      <c r="D8" s="4"/>
      <c r="E8" s="10">
        <f>20%</f>
        <v>0.2</v>
      </c>
      <c r="F8" s="4">
        <f>SUM(F5:F7)</f>
        <v>4.8000000000000001E-2</v>
      </c>
    </row>
    <row r="9" spans="3:6" x14ac:dyDescent="0.25">
      <c r="D9" s="4"/>
      <c r="E9" s="4"/>
    </row>
    <row r="10" spans="3:6" ht="15.75" thickBot="1" x14ac:dyDescent="0.3">
      <c r="C10" s="11" t="s">
        <v>103</v>
      </c>
      <c r="D10" s="4"/>
    </row>
    <row r="11" spans="3:6" x14ac:dyDescent="0.25">
      <c r="C11" t="s">
        <v>58</v>
      </c>
      <c r="D11" s="4">
        <v>1</v>
      </c>
      <c r="E11" s="4">
        <f>$E$23/12</f>
        <v>1.6666666666666666E-2</v>
      </c>
      <c r="F11" s="4">
        <f t="shared" ref="F11:F22" si="0">D11*E11</f>
        <v>1.6666666666666666E-2</v>
      </c>
    </row>
    <row r="12" spans="3:6" x14ac:dyDescent="0.25">
      <c r="C12" t="s">
        <v>59</v>
      </c>
      <c r="D12" s="4">
        <v>1</v>
      </c>
      <c r="E12" s="4">
        <f t="shared" ref="E12:E22" si="1">$E$23/12</f>
        <v>1.6666666666666666E-2</v>
      </c>
      <c r="F12" s="4">
        <f t="shared" si="0"/>
        <v>1.6666666666666666E-2</v>
      </c>
    </row>
    <row r="13" spans="3:6" x14ac:dyDescent="0.25">
      <c r="C13" t="s">
        <v>60</v>
      </c>
      <c r="D13" s="4">
        <v>1</v>
      </c>
      <c r="E13" s="4">
        <f t="shared" si="1"/>
        <v>1.6666666666666666E-2</v>
      </c>
      <c r="F13" s="4">
        <f t="shared" si="0"/>
        <v>1.6666666666666666E-2</v>
      </c>
    </row>
    <row r="14" spans="3:6" x14ac:dyDescent="0.25">
      <c r="C14" t="s">
        <v>61</v>
      </c>
      <c r="D14" s="4">
        <v>0.88</v>
      </c>
      <c r="E14" s="4">
        <f t="shared" si="1"/>
        <v>1.6666666666666666E-2</v>
      </c>
      <c r="F14" s="4">
        <f t="shared" si="0"/>
        <v>1.4666666666666666E-2</v>
      </c>
    </row>
    <row r="15" spans="3:6" x14ac:dyDescent="0.25">
      <c r="C15" t="s">
        <v>62</v>
      </c>
      <c r="D15" s="4">
        <v>0.88</v>
      </c>
      <c r="E15" s="4">
        <f t="shared" si="1"/>
        <v>1.6666666666666666E-2</v>
      </c>
      <c r="F15" s="4">
        <f t="shared" si="0"/>
        <v>1.4666666666666666E-2</v>
      </c>
    </row>
    <row r="16" spans="3:6" x14ac:dyDescent="0.25">
      <c r="C16" t="s">
        <v>111</v>
      </c>
      <c r="D16" s="4">
        <v>1</v>
      </c>
      <c r="E16" s="4">
        <f>$E$23/24</f>
        <v>8.3333333333333332E-3</v>
      </c>
      <c r="F16" s="4">
        <f t="shared" si="0"/>
        <v>8.3333333333333332E-3</v>
      </c>
    </row>
    <row r="17" spans="3:8" x14ac:dyDescent="0.25">
      <c r="C17" t="s">
        <v>63</v>
      </c>
      <c r="D17" s="4">
        <v>1</v>
      </c>
      <c r="E17" s="4">
        <f>$E$23/24</f>
        <v>8.3333333333333332E-3</v>
      </c>
      <c r="F17" s="4">
        <f t="shared" si="0"/>
        <v>8.3333333333333332E-3</v>
      </c>
    </row>
    <row r="18" spans="3:8" x14ac:dyDescent="0.25">
      <c r="C18" t="s">
        <v>64</v>
      </c>
      <c r="D18" s="4">
        <v>0.88</v>
      </c>
      <c r="E18" s="4">
        <f t="shared" si="1"/>
        <v>1.6666666666666666E-2</v>
      </c>
      <c r="F18" s="4">
        <f t="shared" si="0"/>
        <v>1.4666666666666666E-2</v>
      </c>
    </row>
    <row r="19" spans="3:8" x14ac:dyDescent="0.25">
      <c r="C19" t="s">
        <v>65</v>
      </c>
      <c r="D19" s="4">
        <v>0.75</v>
      </c>
      <c r="E19" s="4">
        <f t="shared" si="1"/>
        <v>1.6666666666666666E-2</v>
      </c>
      <c r="F19" s="4">
        <f t="shared" si="0"/>
        <v>1.2500000000000001E-2</v>
      </c>
    </row>
    <row r="20" spans="3:8" x14ac:dyDescent="0.25">
      <c r="C20" t="s">
        <v>66</v>
      </c>
      <c r="D20" s="4"/>
      <c r="E20" s="4">
        <f t="shared" si="1"/>
        <v>1.6666666666666666E-2</v>
      </c>
      <c r="F20" s="4">
        <f t="shared" si="0"/>
        <v>0</v>
      </c>
    </row>
    <row r="21" spans="3:8" x14ac:dyDescent="0.25">
      <c r="C21" t="s">
        <v>67</v>
      </c>
      <c r="D21" s="4"/>
      <c r="E21" s="4">
        <f t="shared" si="1"/>
        <v>1.6666666666666666E-2</v>
      </c>
      <c r="F21" s="4">
        <f t="shared" si="0"/>
        <v>0</v>
      </c>
    </row>
    <row r="22" spans="3:8" x14ac:dyDescent="0.25">
      <c r="C22" t="s">
        <v>68</v>
      </c>
      <c r="D22" s="4"/>
      <c r="E22" s="4">
        <f t="shared" si="1"/>
        <v>1.6666666666666666E-2</v>
      </c>
      <c r="F22" s="4">
        <f t="shared" si="0"/>
        <v>0</v>
      </c>
    </row>
    <row r="23" spans="3:8" x14ac:dyDescent="0.25">
      <c r="C23" t="s">
        <v>41</v>
      </c>
      <c r="D23" s="4"/>
      <c r="E23" s="4">
        <v>0.2</v>
      </c>
      <c r="F23" s="4">
        <f>SUM(F11:F22)</f>
        <v>0.12316666666666665</v>
      </c>
    </row>
    <row r="25" spans="3:8" ht="15.75" thickBot="1" x14ac:dyDescent="0.3">
      <c r="C25" s="11" t="s">
        <v>24</v>
      </c>
      <c r="D25" s="4">
        <v>0.88129999999999997</v>
      </c>
      <c r="E25" s="4">
        <v>0.25</v>
      </c>
      <c r="F25" s="4">
        <f>D25*E25</f>
        <v>0.22032499999999999</v>
      </c>
    </row>
    <row r="27" spans="3:8" ht="15.75" thickBot="1" x14ac:dyDescent="0.3">
      <c r="C27" s="11" t="s">
        <v>14</v>
      </c>
      <c r="D27" s="3" t="s">
        <v>16</v>
      </c>
      <c r="E27" s="10">
        <f>SUM(E8,E23,E25)</f>
        <v>0.65</v>
      </c>
      <c r="F27" s="1">
        <f>(SUM(F8,F25,F23)/E27)</f>
        <v>0.60229487179487173</v>
      </c>
    </row>
    <row r="29" spans="3:8" ht="15.75" thickBot="1" x14ac:dyDescent="0.3">
      <c r="C29" s="11" t="s">
        <v>13</v>
      </c>
      <c r="D29" s="4"/>
      <c r="E29" s="4">
        <f>1-E27</f>
        <v>0.35</v>
      </c>
      <c r="F29" s="3" t="s">
        <v>16</v>
      </c>
    </row>
    <row r="30" spans="3:8" ht="18" thickBot="1" x14ac:dyDescent="0.35">
      <c r="H30" s="12" t="s">
        <v>15</v>
      </c>
    </row>
    <row r="31" spans="3:8" ht="16.5" thickTop="1" thickBot="1" x14ac:dyDescent="0.3">
      <c r="C31" s="11" t="s">
        <v>15</v>
      </c>
      <c r="D31" s="3" t="s">
        <v>16</v>
      </c>
      <c r="E31" s="3" t="s">
        <v>16</v>
      </c>
      <c r="F31" s="1">
        <f>(F27*E27)+(D29*E29)</f>
        <v>0.39149166666666663</v>
      </c>
      <c r="H31" t="str">
        <f>LOOKUP(F31,'LetterGrade Lookup'!B3:C15,'LetterGrade Lookup'!C3:C15)</f>
        <v>F</v>
      </c>
    </row>
    <row r="33" spans="3:4" x14ac:dyDescent="0.25">
      <c r="C33" t="s">
        <v>45</v>
      </c>
      <c r="D33" s="10"/>
    </row>
  </sheetData>
  <phoneticPr fontId="2" type="noConversion"/>
  <conditionalFormatting sqref="D5:D9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1:D23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5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9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6A78-E6EF-4D16-A854-20A999490499}">
  <dimension ref="B2:H30"/>
  <sheetViews>
    <sheetView workbookViewId="0">
      <selection activeCell="F31" sqref="F31"/>
    </sheetView>
  </sheetViews>
  <sheetFormatPr defaultRowHeight="15" x14ac:dyDescent="0.25"/>
  <cols>
    <col min="2" max="2" width="9.140625" customWidth="1"/>
    <col min="3" max="3" width="24.140625" bestFit="1" customWidth="1"/>
    <col min="4" max="4" width="12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2:6" ht="18" thickBot="1" x14ac:dyDescent="0.35">
      <c r="C2" s="12" t="s">
        <v>0</v>
      </c>
      <c r="D2" s="12" t="s">
        <v>1</v>
      </c>
      <c r="E2" s="12" t="s">
        <v>2</v>
      </c>
      <c r="F2" s="12" t="s">
        <v>3</v>
      </c>
    </row>
    <row r="3" spans="2:6" ht="15.75" thickTop="1" x14ac:dyDescent="0.25"/>
    <row r="4" spans="2:6" ht="15.75" thickBot="1" x14ac:dyDescent="0.3">
      <c r="B4" s="6"/>
      <c r="C4" s="11" t="s">
        <v>56</v>
      </c>
    </row>
    <row r="5" spans="2:6" x14ac:dyDescent="0.25">
      <c r="B5" s="6"/>
      <c r="C5" t="s">
        <v>107</v>
      </c>
      <c r="D5" s="4">
        <v>0.93</v>
      </c>
      <c r="E5" s="4">
        <v>0.2</v>
      </c>
      <c r="F5" s="4">
        <f>D5*E5</f>
        <v>0.18600000000000003</v>
      </c>
    </row>
    <row r="6" spans="2:6" x14ac:dyDescent="0.25">
      <c r="B6" s="7"/>
      <c r="C6" t="s">
        <v>108</v>
      </c>
      <c r="D6" s="4"/>
      <c r="E6" s="4">
        <v>0.1</v>
      </c>
      <c r="F6" s="4">
        <f t="shared" ref="F6:F8" si="0">D6*E6</f>
        <v>0</v>
      </c>
    </row>
    <row r="7" spans="2:6" x14ac:dyDescent="0.25">
      <c r="B7" s="6"/>
      <c r="C7" t="s">
        <v>109</v>
      </c>
      <c r="D7" s="4">
        <v>1</v>
      </c>
      <c r="E7" s="10">
        <v>0.02</v>
      </c>
      <c r="F7" s="4">
        <f t="shared" si="0"/>
        <v>0.02</v>
      </c>
    </row>
    <row r="8" spans="2:6" x14ac:dyDescent="0.25">
      <c r="B8" s="6"/>
      <c r="C8" t="s">
        <v>110</v>
      </c>
      <c r="D8" s="4"/>
      <c r="E8" s="10">
        <v>0.02</v>
      </c>
      <c r="F8" s="4">
        <f t="shared" si="0"/>
        <v>0</v>
      </c>
    </row>
    <row r="9" spans="2:6" ht="15.75" thickBot="1" x14ac:dyDescent="0.3">
      <c r="B9" s="6"/>
      <c r="C9" s="14" t="s">
        <v>57</v>
      </c>
      <c r="D9" s="4"/>
      <c r="E9" s="10">
        <f>SUM(E5:E8)</f>
        <v>0.34000000000000008</v>
      </c>
      <c r="F9" s="4">
        <f>SUM(F5:F7)</f>
        <v>0.20600000000000002</v>
      </c>
    </row>
    <row r="10" spans="2:6" ht="15.75" thickTop="1" x14ac:dyDescent="0.25">
      <c r="B10" s="6"/>
      <c r="D10" s="4"/>
      <c r="E10" s="4"/>
    </row>
    <row r="11" spans="2:6" ht="15.75" thickBot="1" x14ac:dyDescent="0.3">
      <c r="B11" s="6"/>
      <c r="C11" s="11" t="s">
        <v>106</v>
      </c>
      <c r="D11" s="4"/>
    </row>
    <row r="12" spans="2:6" x14ac:dyDescent="0.25">
      <c r="B12" s="6"/>
      <c r="C12" t="s">
        <v>58</v>
      </c>
      <c r="D12" s="4">
        <v>1</v>
      </c>
      <c r="E12" s="17">
        <v>5.0000000000000001E-3</v>
      </c>
      <c r="F12" s="4">
        <f>D12*E12</f>
        <v>5.0000000000000001E-3</v>
      </c>
    </row>
    <row r="13" spans="2:6" x14ac:dyDescent="0.25">
      <c r="C13" t="s">
        <v>59</v>
      </c>
      <c r="D13" s="4">
        <v>1</v>
      </c>
      <c r="E13" s="17">
        <v>5.0000000000000001E-3</v>
      </c>
      <c r="F13" s="4">
        <f t="shared" ref="F13:F23" si="1">D13*E13</f>
        <v>5.0000000000000001E-3</v>
      </c>
    </row>
    <row r="14" spans="2:6" x14ac:dyDescent="0.25">
      <c r="C14" t="s">
        <v>60</v>
      </c>
      <c r="D14" s="4">
        <v>1</v>
      </c>
      <c r="E14" s="17">
        <v>5.0000000000000001E-3</v>
      </c>
      <c r="F14" s="4">
        <f t="shared" si="1"/>
        <v>5.0000000000000001E-3</v>
      </c>
    </row>
    <row r="15" spans="2:6" x14ac:dyDescent="0.25">
      <c r="C15" t="s">
        <v>61</v>
      </c>
      <c r="D15" s="4">
        <v>1</v>
      </c>
      <c r="E15" s="17">
        <v>5.0000000000000001E-3</v>
      </c>
      <c r="F15" s="4">
        <f t="shared" si="1"/>
        <v>5.0000000000000001E-3</v>
      </c>
    </row>
    <row r="16" spans="2:6" x14ac:dyDescent="0.25">
      <c r="C16" t="s">
        <v>62</v>
      </c>
      <c r="D16" s="4">
        <v>1</v>
      </c>
      <c r="E16" s="17">
        <v>5.0000000000000001E-3</v>
      </c>
      <c r="F16" s="4">
        <f t="shared" si="1"/>
        <v>5.0000000000000001E-3</v>
      </c>
    </row>
    <row r="17" spans="3:8" x14ac:dyDescent="0.25">
      <c r="C17" t="s">
        <v>111</v>
      </c>
      <c r="D17" s="4">
        <v>1</v>
      </c>
      <c r="E17" s="17">
        <v>5.0000000000000001E-3</v>
      </c>
      <c r="F17" s="4">
        <f t="shared" ref="F17" si="2">D17*E17</f>
        <v>5.0000000000000001E-3</v>
      </c>
    </row>
    <row r="18" spans="3:8" x14ac:dyDescent="0.25">
      <c r="C18" t="s">
        <v>63</v>
      </c>
      <c r="D18" s="4">
        <v>1</v>
      </c>
      <c r="E18" s="17">
        <v>5.0000000000000001E-3</v>
      </c>
      <c r="F18" s="4">
        <f t="shared" si="1"/>
        <v>5.0000000000000001E-3</v>
      </c>
    </row>
    <row r="19" spans="3:8" x14ac:dyDescent="0.25">
      <c r="C19" t="s">
        <v>64</v>
      </c>
      <c r="D19" s="4">
        <v>1</v>
      </c>
      <c r="E19" s="17">
        <v>5.0000000000000001E-3</v>
      </c>
      <c r="F19" s="4">
        <f t="shared" si="1"/>
        <v>5.0000000000000001E-3</v>
      </c>
    </row>
    <row r="20" spans="3:8" x14ac:dyDescent="0.25">
      <c r="C20" t="s">
        <v>65</v>
      </c>
      <c r="D20" s="4">
        <v>1</v>
      </c>
      <c r="E20" s="17">
        <v>5.0000000000000001E-3</v>
      </c>
      <c r="F20" s="4">
        <f t="shared" si="1"/>
        <v>5.0000000000000001E-3</v>
      </c>
    </row>
    <row r="21" spans="3:8" x14ac:dyDescent="0.25">
      <c r="C21" t="s">
        <v>66</v>
      </c>
      <c r="D21" s="4"/>
      <c r="E21" s="17">
        <v>5.0000000000000001E-3</v>
      </c>
      <c r="F21" s="4">
        <f t="shared" si="1"/>
        <v>0</v>
      </c>
    </row>
    <row r="22" spans="3:8" x14ac:dyDescent="0.25">
      <c r="C22" t="s">
        <v>67</v>
      </c>
      <c r="D22" s="4"/>
      <c r="E22" s="17">
        <v>5.0000000000000001E-3</v>
      </c>
      <c r="F22" s="4">
        <f t="shared" si="1"/>
        <v>0</v>
      </c>
    </row>
    <row r="23" spans="3:8" x14ac:dyDescent="0.25">
      <c r="C23" t="s">
        <v>68</v>
      </c>
      <c r="D23" s="4"/>
      <c r="E23" s="17">
        <v>5.0000000000000001E-3</v>
      </c>
      <c r="F23" s="4">
        <f t="shared" si="1"/>
        <v>0</v>
      </c>
    </row>
    <row r="24" spans="3:8" ht="15.75" thickBot="1" x14ac:dyDescent="0.3">
      <c r="C24" s="14" t="s">
        <v>69</v>
      </c>
      <c r="E24" s="18">
        <f>SUM(E12:E23)</f>
        <v>5.9999999999999991E-2</v>
      </c>
      <c r="F24" s="4">
        <f>SUM(F12:F23)</f>
        <v>4.4999999999999998E-2</v>
      </c>
    </row>
    <row r="25" spans="3:8" ht="15.75" thickTop="1" x14ac:dyDescent="0.25"/>
    <row r="26" spans="3:8" ht="15.75" thickBot="1" x14ac:dyDescent="0.3">
      <c r="C26" s="11" t="s">
        <v>14</v>
      </c>
      <c r="D26" s="3" t="s">
        <v>16</v>
      </c>
      <c r="E26" s="10">
        <f>SUM(E9,E24)</f>
        <v>0.40000000000000008</v>
      </c>
      <c r="F26" s="1">
        <f>(SUM(F9,F24)/E26)</f>
        <v>0.62749999999999984</v>
      </c>
    </row>
    <row r="27" spans="3:8" ht="15.75" thickBot="1" x14ac:dyDescent="0.3">
      <c r="C27" s="11" t="s">
        <v>13</v>
      </c>
      <c r="D27" s="4"/>
      <c r="E27" s="4">
        <f>1-E26</f>
        <v>0.59999999999999987</v>
      </c>
    </row>
    <row r="29" spans="3:8" ht="18" thickBot="1" x14ac:dyDescent="0.35">
      <c r="H29" s="12" t="s">
        <v>15</v>
      </c>
    </row>
    <row r="30" spans="3:8" ht="16.5" thickTop="1" thickBot="1" x14ac:dyDescent="0.3">
      <c r="C30" s="11" t="s">
        <v>15</v>
      </c>
      <c r="D30" s="3" t="s">
        <v>16</v>
      </c>
      <c r="E30" s="3" t="s">
        <v>16</v>
      </c>
      <c r="F30" s="1">
        <f>SUM(F26*E26,F27*E27)</f>
        <v>0.251</v>
      </c>
      <c r="H30" t="str">
        <f>LOOKUP(F30,'LetterGrade Lookup'!B3:C15,'LetterGrade Lookup'!C3:C15)</f>
        <v>F</v>
      </c>
    </row>
  </sheetData>
  <phoneticPr fontId="2" type="noConversion"/>
  <conditionalFormatting sqref="D9:D24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9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B95B-AC99-4DBB-8BA6-C9CFD039004E}">
  <dimension ref="B2:F26"/>
  <sheetViews>
    <sheetView workbookViewId="0">
      <selection activeCell="E28" sqref="E28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3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76</v>
      </c>
    </row>
    <row r="5" spans="2:5" x14ac:dyDescent="0.25">
      <c r="B5" t="s">
        <v>77</v>
      </c>
      <c r="C5" s="4">
        <v>1</v>
      </c>
      <c r="D5" s="4">
        <v>0.1</v>
      </c>
      <c r="E5">
        <f>C5*D5</f>
        <v>0.1</v>
      </c>
    </row>
    <row r="6" spans="2:5" x14ac:dyDescent="0.25">
      <c r="B6" t="s">
        <v>78</v>
      </c>
      <c r="C6" s="4">
        <v>0.85</v>
      </c>
      <c r="D6" s="4">
        <v>0.1</v>
      </c>
      <c r="E6">
        <f t="shared" ref="E6" si="0">C6*D6</f>
        <v>8.5000000000000006E-2</v>
      </c>
    </row>
    <row r="7" spans="2:5" x14ac:dyDescent="0.25">
      <c r="B7" t="s">
        <v>80</v>
      </c>
      <c r="C7" s="4"/>
      <c r="D7" s="4">
        <f>SUM(D5:D6)</f>
        <v>0.2</v>
      </c>
      <c r="E7" s="10">
        <f>SUM(E5:E6)</f>
        <v>0.185</v>
      </c>
    </row>
    <row r="8" spans="2:5" x14ac:dyDescent="0.25">
      <c r="C8" s="4"/>
      <c r="D8" s="4"/>
    </row>
    <row r="9" spans="2:5" ht="18" thickBot="1" x14ac:dyDescent="0.35">
      <c r="B9" s="12" t="s">
        <v>7</v>
      </c>
      <c r="D9" s="4"/>
    </row>
    <row r="10" spans="2:5" ht="15.75" thickTop="1" x14ac:dyDescent="0.25">
      <c r="B10" t="s">
        <v>8</v>
      </c>
      <c r="C10" s="4">
        <v>1</v>
      </c>
      <c r="D10" s="4">
        <f>$D$16/6</f>
        <v>1.6666666666666666E-2</v>
      </c>
      <c r="E10" s="16">
        <f t="shared" ref="E10:E15" si="1">C10*D10</f>
        <v>1.6666666666666666E-2</v>
      </c>
    </row>
    <row r="11" spans="2:5" x14ac:dyDescent="0.25">
      <c r="B11" t="s">
        <v>9</v>
      </c>
      <c r="C11" s="4">
        <v>1</v>
      </c>
      <c r="D11" s="4">
        <f t="shared" ref="D11:D15" si="2">$D$16/6</f>
        <v>1.6666666666666666E-2</v>
      </c>
      <c r="E11" s="16">
        <f t="shared" si="1"/>
        <v>1.6666666666666666E-2</v>
      </c>
    </row>
    <row r="12" spans="2:5" x14ac:dyDescent="0.25">
      <c r="B12" t="s">
        <v>10</v>
      </c>
      <c r="C12" s="4">
        <v>1</v>
      </c>
      <c r="D12" s="4">
        <f t="shared" si="2"/>
        <v>1.6666666666666666E-2</v>
      </c>
      <c r="E12" s="16">
        <f t="shared" si="1"/>
        <v>1.6666666666666666E-2</v>
      </c>
    </row>
    <row r="13" spans="2:5" x14ac:dyDescent="0.25">
      <c r="B13" t="s">
        <v>11</v>
      </c>
      <c r="C13" s="4">
        <v>1</v>
      </c>
      <c r="D13" s="4">
        <f t="shared" si="2"/>
        <v>1.6666666666666666E-2</v>
      </c>
      <c r="E13" s="16">
        <f t="shared" si="1"/>
        <v>1.6666666666666666E-2</v>
      </c>
    </row>
    <row r="14" spans="2:5" x14ac:dyDescent="0.25">
      <c r="B14" t="s">
        <v>12</v>
      </c>
      <c r="C14" s="4">
        <v>1</v>
      </c>
      <c r="D14" s="4">
        <f t="shared" si="2"/>
        <v>1.6666666666666666E-2</v>
      </c>
      <c r="E14" s="16">
        <f t="shared" si="1"/>
        <v>1.6666666666666666E-2</v>
      </c>
    </row>
    <row r="15" spans="2:5" x14ac:dyDescent="0.25">
      <c r="B15" t="s">
        <v>99</v>
      </c>
      <c r="C15" s="4">
        <v>1</v>
      </c>
      <c r="D15" s="4">
        <f t="shared" si="2"/>
        <v>1.6666666666666666E-2</v>
      </c>
      <c r="E15" s="16">
        <f t="shared" si="1"/>
        <v>1.6666666666666666E-2</v>
      </c>
    </row>
    <row r="16" spans="2:5" x14ac:dyDescent="0.25">
      <c r="B16" t="s">
        <v>79</v>
      </c>
      <c r="C16" s="4"/>
      <c r="D16" s="4">
        <v>0.1</v>
      </c>
      <c r="E16" s="4">
        <f>SUM(E10:E15)</f>
        <v>9.9999999999999992E-2</v>
      </c>
    </row>
    <row r="17" spans="2:6" x14ac:dyDescent="0.25">
      <c r="D17" s="4"/>
    </row>
    <row r="18" spans="2:6" ht="18" thickBot="1" x14ac:dyDescent="0.35">
      <c r="B18" s="12" t="s">
        <v>4</v>
      </c>
      <c r="D18" s="4"/>
    </row>
    <row r="19" spans="2:6" ht="15.75" thickTop="1" x14ac:dyDescent="0.25">
      <c r="B19" t="s">
        <v>24</v>
      </c>
      <c r="C19" s="4">
        <v>0.92</v>
      </c>
      <c r="D19" s="4">
        <v>0.2</v>
      </c>
      <c r="E19">
        <f>C19*D19</f>
        <v>0.18400000000000002</v>
      </c>
    </row>
    <row r="20" spans="2:6" x14ac:dyDescent="0.25">
      <c r="D20" s="4"/>
    </row>
    <row r="21" spans="2:6" x14ac:dyDescent="0.25">
      <c r="B21" t="s">
        <v>25</v>
      </c>
      <c r="C21" s="2" t="s">
        <v>16</v>
      </c>
      <c r="D21" s="4">
        <f>SUM(D7,D16,D19)</f>
        <v>0.5</v>
      </c>
      <c r="E21" s="1">
        <f>SUM(E7,E16,E19)/D21</f>
        <v>0.93799999999999994</v>
      </c>
    </row>
    <row r="22" spans="2:6" x14ac:dyDescent="0.25">
      <c r="D22" s="4"/>
    </row>
    <row r="23" spans="2:6" x14ac:dyDescent="0.25">
      <c r="B23" t="s">
        <v>13</v>
      </c>
      <c r="C23" s="4">
        <v>0.9</v>
      </c>
      <c r="D23" s="4">
        <f>1-D21</f>
        <v>0.5</v>
      </c>
      <c r="E23" s="8">
        <f>C23*D23</f>
        <v>0.45</v>
      </c>
    </row>
    <row r="24" spans="2:6" x14ac:dyDescent="0.25">
      <c r="B24" t="s">
        <v>15</v>
      </c>
      <c r="C24" s="2" t="s">
        <v>16</v>
      </c>
      <c r="D24" s="2" t="s">
        <v>16</v>
      </c>
      <c r="E24" s="1">
        <f>(E21*D21)+(D23*C23)</f>
        <v>0.91900000000000004</v>
      </c>
      <c r="F24" t="str">
        <f>LOOKUP(E24,'LetterGrade Lookup'!B3:C15,'LetterGrade Lookup'!C3:C15)</f>
        <v>A+</v>
      </c>
    </row>
    <row r="26" spans="2:6" x14ac:dyDescent="0.25">
      <c r="B26" t="s">
        <v>45</v>
      </c>
      <c r="C26" s="10">
        <v>0.87</v>
      </c>
    </row>
  </sheetData>
  <phoneticPr fontId="2" type="noConversion"/>
  <conditionalFormatting sqref="C23">
    <cfRule type="colorScale" priority="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19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5:C8 C10:C16">
    <cfRule type="colorScale" priority="1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4A43-8FC1-46A6-857D-F140B2060BA9}">
  <dimension ref="B2:F21"/>
  <sheetViews>
    <sheetView workbookViewId="0">
      <selection activeCell="C14" sqref="C14"/>
    </sheetView>
  </sheetViews>
  <sheetFormatPr defaultRowHeight="15" x14ac:dyDescent="0.25"/>
  <cols>
    <col min="2" max="2" width="2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6" ht="18" thickBot="1" x14ac:dyDescent="0.35">
      <c r="B2" s="12" t="s">
        <v>0</v>
      </c>
      <c r="C2" s="12" t="s">
        <v>1</v>
      </c>
      <c r="D2" s="13" t="s">
        <v>2</v>
      </c>
      <c r="E2" s="12" t="s">
        <v>3</v>
      </c>
    </row>
    <row r="3" spans="2:6" ht="15.75" thickTop="1" x14ac:dyDescent="0.25"/>
    <row r="4" spans="2:6" ht="15.75" thickBot="1" x14ac:dyDescent="0.3">
      <c r="B4" s="11" t="s">
        <v>4</v>
      </c>
    </row>
    <row r="5" spans="2:6" x14ac:dyDescent="0.25">
      <c r="B5" t="s">
        <v>5</v>
      </c>
      <c r="C5" s="4">
        <v>0.93799999999999994</v>
      </c>
      <c r="D5" s="4">
        <v>0.1125</v>
      </c>
      <c r="E5" s="4">
        <f>C5*D5</f>
        <v>0.10552499999999999</v>
      </c>
    </row>
    <row r="6" spans="2:6" x14ac:dyDescent="0.25">
      <c r="B6" t="s">
        <v>6</v>
      </c>
      <c r="C6" s="4">
        <v>1</v>
      </c>
      <c r="D6" s="4">
        <v>0.1125</v>
      </c>
      <c r="E6" s="4">
        <f t="shared" ref="E6:E9" si="0">C6*D6</f>
        <v>0.1125</v>
      </c>
    </row>
    <row r="7" spans="2:6" x14ac:dyDescent="0.25">
      <c r="B7" t="s">
        <v>81</v>
      </c>
      <c r="C7" s="4">
        <v>0.93</v>
      </c>
      <c r="D7" s="4">
        <v>0.1125</v>
      </c>
      <c r="E7" s="4">
        <f t="shared" si="0"/>
        <v>0.10462500000000001</v>
      </c>
    </row>
    <row r="8" spans="2:6" x14ac:dyDescent="0.25">
      <c r="B8" t="s">
        <v>82</v>
      </c>
      <c r="C8" s="4">
        <v>0.91700000000000004</v>
      </c>
      <c r="D8" s="4">
        <v>0.1125</v>
      </c>
      <c r="E8" s="4">
        <f t="shared" si="0"/>
        <v>0.1031625</v>
      </c>
    </row>
    <row r="9" spans="2:6" x14ac:dyDescent="0.25">
      <c r="B9" t="s">
        <v>83</v>
      </c>
      <c r="C9" s="4">
        <v>1</v>
      </c>
      <c r="D9" s="4">
        <v>0.05</v>
      </c>
      <c r="E9" s="4">
        <f t="shared" si="0"/>
        <v>0.05</v>
      </c>
    </row>
    <row r="10" spans="2:6" x14ac:dyDescent="0.25">
      <c r="B10" t="s">
        <v>46</v>
      </c>
      <c r="C10" s="9"/>
      <c r="D10" s="10">
        <f>SUM(D5:D9)</f>
        <v>0.5</v>
      </c>
      <c r="E10" s="4">
        <f>SUM(E5:E9)</f>
        <v>0.47581249999999997</v>
      </c>
    </row>
    <row r="12" spans="2:6" x14ac:dyDescent="0.25">
      <c r="B12" t="s">
        <v>25</v>
      </c>
      <c r="C12" s="2" t="s">
        <v>16</v>
      </c>
      <c r="D12" s="4">
        <f>SUM(D10)</f>
        <v>0.5</v>
      </c>
      <c r="E12" s="1">
        <f>SUM(E10)/D12</f>
        <v>0.95162499999999994</v>
      </c>
    </row>
    <row r="13" spans="2:6" x14ac:dyDescent="0.25">
      <c r="D13" s="4"/>
    </row>
    <row r="14" spans="2:6" x14ac:dyDescent="0.25">
      <c r="B14" t="s">
        <v>13</v>
      </c>
      <c r="C14" s="4">
        <v>0.92</v>
      </c>
      <c r="D14" s="4">
        <f>1-D12</f>
        <v>0.5</v>
      </c>
      <c r="E14" s="8">
        <f>C14*D14</f>
        <v>0.46</v>
      </c>
    </row>
    <row r="15" spans="2:6" x14ac:dyDescent="0.25">
      <c r="B15" t="s">
        <v>15</v>
      </c>
      <c r="C15" s="2" t="s">
        <v>16</v>
      </c>
      <c r="D15" s="2" t="s">
        <v>16</v>
      </c>
      <c r="E15" s="1">
        <f>(E12*D12)+(D14*C14)</f>
        <v>0.93581249999999994</v>
      </c>
      <c r="F15" t="str">
        <f>LOOKUP(E15,'LetterGrade Lookup'!B3:C15,'LetterGrade Lookup'!C3:C15)</f>
        <v>A+</v>
      </c>
    </row>
    <row r="17" spans="2:5" x14ac:dyDescent="0.25">
      <c r="B17" t="s">
        <v>45</v>
      </c>
      <c r="C17" s="10">
        <v>0.85</v>
      </c>
    </row>
    <row r="18" spans="2:5" x14ac:dyDescent="0.25">
      <c r="C18" s="9"/>
      <c r="D18" s="10"/>
      <c r="E18" s="4"/>
    </row>
    <row r="20" spans="2:5" x14ac:dyDescent="0.25">
      <c r="B20" s="3"/>
    </row>
    <row r="21" spans="2:5" x14ac:dyDescent="0.25">
      <c r="C21" s="3"/>
      <c r="D21" s="3"/>
      <c r="E21" s="1"/>
    </row>
  </sheetData>
  <phoneticPr fontId="2" type="noConversion"/>
  <conditionalFormatting sqref="C5:C10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4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3B8E-801E-49B3-80FC-FEE68206AB6A}">
  <dimension ref="B2:F26"/>
  <sheetViews>
    <sheetView workbookViewId="0">
      <selection activeCell="C15" sqref="C15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5" t="s">
        <v>0</v>
      </c>
      <c r="C2" s="15" t="s">
        <v>1</v>
      </c>
      <c r="D2" s="15" t="s">
        <v>2</v>
      </c>
      <c r="E2" s="15" t="s">
        <v>3</v>
      </c>
    </row>
    <row r="3" spans="2:5" ht="15.75" thickTop="1" x14ac:dyDescent="0.25"/>
    <row r="5" spans="2:5" ht="15.75" thickBot="1" x14ac:dyDescent="0.3">
      <c r="B5" s="11" t="s">
        <v>50</v>
      </c>
    </row>
    <row r="6" spans="2:5" x14ac:dyDescent="0.25">
      <c r="B6" t="s">
        <v>17</v>
      </c>
      <c r="C6" s="4">
        <v>0.99</v>
      </c>
      <c r="D6" s="4">
        <f>15/300</f>
        <v>0.05</v>
      </c>
      <c r="E6" s="10">
        <f>C6*D6</f>
        <v>4.9500000000000002E-2</v>
      </c>
    </row>
    <row r="7" spans="2:5" x14ac:dyDescent="0.25">
      <c r="B7" t="s">
        <v>18</v>
      </c>
      <c r="C7" s="4">
        <v>0.85799999999999998</v>
      </c>
      <c r="D7" s="4">
        <f t="shared" ref="D7:D8" si="0">15/300</f>
        <v>0.05</v>
      </c>
      <c r="E7" s="10">
        <f>C7*D7</f>
        <v>4.2900000000000001E-2</v>
      </c>
    </row>
    <row r="8" spans="2:5" x14ac:dyDescent="0.25">
      <c r="B8" t="s">
        <v>19</v>
      </c>
      <c r="C8" s="4">
        <v>0.96499999999999997</v>
      </c>
      <c r="D8" s="4">
        <f t="shared" si="0"/>
        <v>0.05</v>
      </c>
      <c r="E8" s="10">
        <f>C8*D8</f>
        <v>4.8250000000000001E-2</v>
      </c>
    </row>
    <row r="9" spans="2:5" x14ac:dyDescent="0.25">
      <c r="B9" t="s">
        <v>43</v>
      </c>
      <c r="C9" s="4"/>
      <c r="D9" s="4">
        <f>SUM(D6:D8)</f>
        <v>0.15000000000000002</v>
      </c>
      <c r="E9" s="10">
        <f>SUM(E6:E8)</f>
        <v>0.14065</v>
      </c>
    </row>
    <row r="10" spans="2:5" x14ac:dyDescent="0.25">
      <c r="C10" s="4"/>
      <c r="D10" s="4"/>
    </row>
    <row r="11" spans="2:5" ht="15.75" thickBot="1" x14ac:dyDescent="0.3">
      <c r="B11" s="11" t="s">
        <v>49</v>
      </c>
      <c r="C11" s="4"/>
      <c r="D11" s="4"/>
    </row>
    <row r="12" spans="2:5" x14ac:dyDescent="0.25">
      <c r="B12" t="s">
        <v>8</v>
      </c>
      <c r="C12" s="4">
        <v>1</v>
      </c>
      <c r="D12" s="4">
        <f>15/300</f>
        <v>0.05</v>
      </c>
      <c r="E12" s="10">
        <f>C12*D12</f>
        <v>0.05</v>
      </c>
    </row>
    <row r="13" spans="2:5" x14ac:dyDescent="0.25">
      <c r="B13" t="s">
        <v>9</v>
      </c>
      <c r="C13" s="4">
        <v>1</v>
      </c>
      <c r="D13" s="4">
        <f t="shared" ref="D13:D14" si="1">15/300</f>
        <v>0.05</v>
      </c>
      <c r="E13" s="10">
        <f>C13*D13</f>
        <v>0.05</v>
      </c>
    </row>
    <row r="14" spans="2:5" x14ac:dyDescent="0.25">
      <c r="B14" t="s">
        <v>10</v>
      </c>
      <c r="C14" s="4">
        <v>1</v>
      </c>
      <c r="D14" s="4">
        <f t="shared" si="1"/>
        <v>0.05</v>
      </c>
      <c r="E14" s="4">
        <f>C14*D14</f>
        <v>0.05</v>
      </c>
    </row>
    <row r="15" spans="2:5" x14ac:dyDescent="0.25">
      <c r="B15" t="s">
        <v>23</v>
      </c>
      <c r="D15" s="4">
        <f>SUM(D12:D14)</f>
        <v>0.15000000000000002</v>
      </c>
      <c r="E15" s="4">
        <f>SUM(E12:E14)</f>
        <v>0.15000000000000002</v>
      </c>
    </row>
    <row r="17" spans="2:6" ht="15.75" thickBot="1" x14ac:dyDescent="0.3">
      <c r="B17" s="11" t="s">
        <v>98</v>
      </c>
    </row>
    <row r="18" spans="2:6" x14ac:dyDescent="0.25">
      <c r="B18" t="s">
        <v>24</v>
      </c>
      <c r="C18" s="4">
        <v>0.83</v>
      </c>
      <c r="D18" s="4">
        <v>0.3</v>
      </c>
      <c r="E18" s="4">
        <f>C18*D18</f>
        <v>0.24899999999999997</v>
      </c>
    </row>
    <row r="20" spans="2:6" ht="15.75" thickBot="1" x14ac:dyDescent="0.3">
      <c r="B20" s="11" t="s">
        <v>25</v>
      </c>
      <c r="C20" s="3"/>
      <c r="D20" s="10">
        <f>SUM(D9,D15,D18)</f>
        <v>0.60000000000000009</v>
      </c>
      <c r="E20" s="1">
        <f>(SUM(E9,E15,E18)/D20)</f>
        <v>0.89941666666666642</v>
      </c>
    </row>
    <row r="22" spans="2:6" x14ac:dyDescent="0.25">
      <c r="B22" t="s">
        <v>13</v>
      </c>
      <c r="C22" s="4">
        <v>0.98</v>
      </c>
      <c r="D22" s="4">
        <f>1-D20</f>
        <v>0.39999999999999991</v>
      </c>
      <c r="E22">
        <f>C22*D22</f>
        <v>0.3919999999999999</v>
      </c>
    </row>
    <row r="24" spans="2:6" x14ac:dyDescent="0.25">
      <c r="B24" t="s">
        <v>15</v>
      </c>
      <c r="C24" s="3" t="s">
        <v>16</v>
      </c>
      <c r="D24" s="3" t="s">
        <v>16</v>
      </c>
      <c r="E24" s="1">
        <f>(E20*D20)+(D22*C22)</f>
        <v>0.93164999999999987</v>
      </c>
      <c r="F24" t="str">
        <f>LOOKUP(E24,'LetterGrade Lookup'!B3:C15,'LetterGrade Lookup'!C3:C15)</f>
        <v>A+</v>
      </c>
    </row>
    <row r="26" spans="2:6" x14ac:dyDescent="0.25">
      <c r="B26" t="s">
        <v>44</v>
      </c>
      <c r="C26" s="10">
        <v>0.91</v>
      </c>
    </row>
  </sheetData>
  <phoneticPr fontId="2" type="noConversion"/>
  <conditionalFormatting sqref="C6:C14 C22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8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8651-12EC-44C5-8BAE-83A80F2C299F}">
  <dimension ref="B2:F25"/>
  <sheetViews>
    <sheetView workbookViewId="0">
      <selection activeCell="C21" sqref="C21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2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4</v>
      </c>
    </row>
    <row r="5" spans="2:5" x14ac:dyDescent="0.25">
      <c r="B5" t="s">
        <v>21</v>
      </c>
      <c r="C5" s="4">
        <v>1</v>
      </c>
      <c r="D5" s="4">
        <f>D10/4</f>
        <v>0.05</v>
      </c>
      <c r="E5" s="4">
        <f>C5*D5</f>
        <v>0.05</v>
      </c>
    </row>
    <row r="6" spans="2:5" x14ac:dyDescent="0.25">
      <c r="B6" t="s">
        <v>22</v>
      </c>
      <c r="C6" s="4">
        <f>13/18</f>
        <v>0.72222222222222221</v>
      </c>
      <c r="D6" s="4">
        <v>0.05</v>
      </c>
      <c r="E6" s="4">
        <f>C6*D6</f>
        <v>3.6111111111111115E-2</v>
      </c>
    </row>
    <row r="7" spans="2:5" x14ac:dyDescent="0.25">
      <c r="B7" t="s">
        <v>85</v>
      </c>
      <c r="C7" s="4">
        <v>1</v>
      </c>
      <c r="D7" s="4">
        <f>D10/4</f>
        <v>0.05</v>
      </c>
      <c r="E7" s="4">
        <f t="shared" ref="E7:E9" si="0">C7*D7</f>
        <v>0.05</v>
      </c>
    </row>
    <row r="8" spans="2:5" x14ac:dyDescent="0.25">
      <c r="B8" t="s">
        <v>86</v>
      </c>
      <c r="C8" s="4">
        <v>0.85</v>
      </c>
      <c r="D8" s="4">
        <f>D10/4</f>
        <v>0.05</v>
      </c>
      <c r="E8" s="4">
        <f t="shared" si="0"/>
        <v>4.2500000000000003E-2</v>
      </c>
    </row>
    <row r="9" spans="2:5" x14ac:dyDescent="0.25">
      <c r="B9" t="s">
        <v>87</v>
      </c>
      <c r="C9" s="4">
        <v>0.7142857142857143</v>
      </c>
      <c r="D9" s="4">
        <v>0</v>
      </c>
      <c r="E9" s="4">
        <f t="shared" si="0"/>
        <v>0</v>
      </c>
    </row>
    <row r="10" spans="2:5" x14ac:dyDescent="0.25">
      <c r="B10" t="s">
        <v>46</v>
      </c>
      <c r="D10" s="4">
        <v>0.2</v>
      </c>
      <c r="E10" s="4">
        <f>SUM(E5:E9)</f>
        <v>0.17861111111111114</v>
      </c>
    </row>
    <row r="12" spans="2:5" ht="15.75" thickBot="1" x14ac:dyDescent="0.3">
      <c r="B12" s="11" t="s">
        <v>50</v>
      </c>
      <c r="C12" s="4"/>
      <c r="D12" s="4"/>
      <c r="E12" s="4"/>
    </row>
    <row r="13" spans="2:5" x14ac:dyDescent="0.25">
      <c r="B13" t="s">
        <v>18</v>
      </c>
      <c r="C13" s="4">
        <f>64.5/70</f>
        <v>0.92142857142857137</v>
      </c>
      <c r="D13" s="4">
        <f>0.2/4</f>
        <v>0.05</v>
      </c>
      <c r="E13" s="4">
        <f>C13*D13</f>
        <v>4.6071428571428569E-2</v>
      </c>
    </row>
    <row r="14" spans="2:5" x14ac:dyDescent="0.25">
      <c r="B14" t="s">
        <v>19</v>
      </c>
      <c r="C14" s="4">
        <v>1.07</v>
      </c>
      <c r="D14" s="4">
        <f t="shared" ref="D14:D16" si="1">0.2/4</f>
        <v>0.05</v>
      </c>
      <c r="E14" s="4">
        <f>C14*D14</f>
        <v>5.3500000000000006E-2</v>
      </c>
    </row>
    <row r="15" spans="2:5" x14ac:dyDescent="0.25">
      <c r="B15" t="s">
        <v>20</v>
      </c>
      <c r="C15" s="4">
        <v>0.92300000000000004</v>
      </c>
      <c r="D15" s="4">
        <f t="shared" si="1"/>
        <v>0.05</v>
      </c>
      <c r="E15" s="4">
        <f>C15*D15</f>
        <v>4.6150000000000004E-2</v>
      </c>
    </row>
    <row r="16" spans="2:5" x14ac:dyDescent="0.25">
      <c r="B16" t="s">
        <v>42</v>
      </c>
      <c r="C16" s="4">
        <v>0.9556</v>
      </c>
      <c r="D16" s="4">
        <f t="shared" si="1"/>
        <v>0.05</v>
      </c>
      <c r="E16" s="4">
        <f t="shared" ref="E16" si="2">C16*D16</f>
        <v>4.7780000000000003E-2</v>
      </c>
    </row>
    <row r="17" spans="2:6" x14ac:dyDescent="0.25">
      <c r="B17" t="s">
        <v>84</v>
      </c>
      <c r="C17" s="4">
        <v>1</v>
      </c>
      <c r="D17" s="4">
        <v>0.1</v>
      </c>
      <c r="E17" s="4">
        <f>C17*D17</f>
        <v>0.1</v>
      </c>
    </row>
    <row r="18" spans="2:6" x14ac:dyDescent="0.25">
      <c r="B18" t="s">
        <v>46</v>
      </c>
      <c r="C18" s="4"/>
      <c r="D18" s="4">
        <f>SUM(D13:D17)</f>
        <v>0.30000000000000004</v>
      </c>
      <c r="E18" s="4">
        <f>SUM(E13:E17)</f>
        <v>0.29350142857142858</v>
      </c>
    </row>
    <row r="20" spans="2:6" x14ac:dyDescent="0.25">
      <c r="B20" t="s">
        <v>14</v>
      </c>
      <c r="C20" s="3" t="s">
        <v>16</v>
      </c>
      <c r="D20" s="4">
        <f>SUM(D10,D18)</f>
        <v>0.5</v>
      </c>
      <c r="E20" s="1">
        <f>(SUM(E18,E10)/D20)</f>
        <v>0.94422507936507949</v>
      </c>
    </row>
    <row r="21" spans="2:6" x14ac:dyDescent="0.25">
      <c r="B21" t="s">
        <v>13</v>
      </c>
      <c r="C21" s="4">
        <v>0.91</v>
      </c>
      <c r="D21" s="4">
        <f>1-D20</f>
        <v>0.5</v>
      </c>
      <c r="E21" s="4">
        <f>C21*D21</f>
        <v>0.45500000000000002</v>
      </c>
    </row>
    <row r="22" spans="2:6" x14ac:dyDescent="0.25">
      <c r="D22" s="4"/>
    </row>
    <row r="23" spans="2:6" x14ac:dyDescent="0.25">
      <c r="B23" t="s">
        <v>15</v>
      </c>
      <c r="C23" s="3" t="s">
        <v>16</v>
      </c>
      <c r="D23" s="4"/>
      <c r="E23" s="1">
        <f>(E20*D20)+(C21*D21)</f>
        <v>0.9271125396825397</v>
      </c>
      <c r="F23" t="str">
        <f>LOOKUP(E23,'LetterGrade Lookup'!B3:C15,'LetterGrade Lookup'!C3:C15)</f>
        <v>A+</v>
      </c>
    </row>
    <row r="25" spans="2:6" x14ac:dyDescent="0.25">
      <c r="B25" t="s">
        <v>44</v>
      </c>
      <c r="C25" s="10">
        <v>0.86</v>
      </c>
    </row>
  </sheetData>
  <phoneticPr fontId="2" type="noConversion"/>
  <conditionalFormatting sqref="C5:C9 C12:C18">
    <cfRule type="colorScale" priority="4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conditionalFormatting sqref="C21">
    <cfRule type="colorScale" priority="1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1A28-B166-4E73-98CC-EEDEB78D5956}">
  <dimension ref="B2:F21"/>
  <sheetViews>
    <sheetView workbookViewId="0">
      <selection activeCell="L20" sqref="L20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2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88</v>
      </c>
    </row>
    <row r="5" spans="2:5" x14ac:dyDescent="0.25">
      <c r="B5" t="s">
        <v>90</v>
      </c>
      <c r="C5" s="4">
        <v>1</v>
      </c>
      <c r="D5" s="4">
        <v>0.1</v>
      </c>
      <c r="E5" s="4">
        <f>C5*D5</f>
        <v>0.1</v>
      </c>
    </row>
    <row r="6" spans="2:5" x14ac:dyDescent="0.25">
      <c r="B6" t="s">
        <v>91</v>
      </c>
      <c r="C6" s="4">
        <v>1</v>
      </c>
      <c r="D6" s="4">
        <v>0.1</v>
      </c>
      <c r="E6" s="4">
        <f t="shared" ref="E6:E8" si="0">C6*D6</f>
        <v>0.1</v>
      </c>
    </row>
    <row r="7" spans="2:5" x14ac:dyDescent="0.25">
      <c r="B7" t="s">
        <v>24</v>
      </c>
      <c r="C7" s="4">
        <v>0.96</v>
      </c>
      <c r="D7" s="4">
        <v>0.2</v>
      </c>
      <c r="E7" s="4">
        <f t="shared" si="0"/>
        <v>0.192</v>
      </c>
    </row>
    <row r="8" spans="2:5" x14ac:dyDescent="0.25">
      <c r="B8" t="s">
        <v>92</v>
      </c>
      <c r="C8" s="4">
        <v>1</v>
      </c>
      <c r="D8" s="4">
        <v>0.1</v>
      </c>
      <c r="E8" s="4">
        <f t="shared" si="0"/>
        <v>0.1</v>
      </c>
    </row>
    <row r="9" spans="2:5" x14ac:dyDescent="0.25">
      <c r="B9" t="s">
        <v>46</v>
      </c>
      <c r="C9" s="4"/>
      <c r="D9" s="4">
        <f>SUM(D5:D8)</f>
        <v>0.5</v>
      </c>
      <c r="E9" s="4">
        <f>SUM(E5:E8)</f>
        <v>0.49199999999999999</v>
      </c>
    </row>
    <row r="11" spans="2:5" ht="15.75" thickBot="1" x14ac:dyDescent="0.3">
      <c r="B11" s="11" t="s">
        <v>89</v>
      </c>
      <c r="C11" s="5"/>
      <c r="D11" s="4"/>
    </row>
    <row r="12" spans="2:5" x14ac:dyDescent="0.25">
      <c r="B12" t="s">
        <v>93</v>
      </c>
      <c r="C12" s="4">
        <v>0.73</v>
      </c>
      <c r="D12" s="4">
        <v>0.05</v>
      </c>
      <c r="E12" s="4">
        <f>C12*D12</f>
        <v>3.6499999999999998E-2</v>
      </c>
    </row>
    <row r="13" spans="2:5" x14ac:dyDescent="0.25">
      <c r="B13" t="s">
        <v>94</v>
      </c>
      <c r="C13" s="4">
        <v>0.91</v>
      </c>
      <c r="D13" s="4">
        <v>0.1</v>
      </c>
      <c r="E13" s="4">
        <f t="shared" ref="E13:E16" si="1">C13*D13</f>
        <v>9.1000000000000011E-2</v>
      </c>
    </row>
    <row r="14" spans="2:5" x14ac:dyDescent="0.25">
      <c r="B14" t="s">
        <v>95</v>
      </c>
      <c r="C14" s="4">
        <v>0.9</v>
      </c>
      <c r="D14" s="4">
        <v>0.15</v>
      </c>
      <c r="E14" s="4">
        <f t="shared" si="1"/>
        <v>0.13500000000000001</v>
      </c>
    </row>
    <row r="15" spans="2:5" x14ac:dyDescent="0.25">
      <c r="B15" t="s">
        <v>96</v>
      </c>
      <c r="C15" s="4">
        <v>0.9</v>
      </c>
      <c r="D15" s="4">
        <v>0.1</v>
      </c>
      <c r="E15" s="4">
        <f t="shared" si="1"/>
        <v>9.0000000000000011E-2</v>
      </c>
    </row>
    <row r="16" spans="2:5" x14ac:dyDescent="0.25">
      <c r="B16" t="s">
        <v>97</v>
      </c>
      <c r="C16" s="4">
        <v>0.9</v>
      </c>
      <c r="D16" s="4">
        <v>0.1</v>
      </c>
      <c r="E16" s="4">
        <f t="shared" si="1"/>
        <v>9.0000000000000011E-2</v>
      </c>
    </row>
    <row r="17" spans="2:6" x14ac:dyDescent="0.25">
      <c r="B17" t="s">
        <v>46</v>
      </c>
      <c r="D17" s="10">
        <f>SUM(D12:D16)</f>
        <v>0.5</v>
      </c>
      <c r="E17" s="10">
        <f>SUM(E12:E16)</f>
        <v>0.44250000000000006</v>
      </c>
    </row>
    <row r="19" spans="2:6" x14ac:dyDescent="0.25">
      <c r="B19" t="s">
        <v>15</v>
      </c>
      <c r="C19" s="3" t="s">
        <v>16</v>
      </c>
      <c r="D19" s="4">
        <f>SUM(D17,D9)</f>
        <v>1</v>
      </c>
      <c r="E19" s="1">
        <f>SUM(E9,E17)</f>
        <v>0.93450000000000011</v>
      </c>
      <c r="F19" t="str">
        <f>LOOKUP(E19,'LetterGrade Lookup'!B3:C15,'LetterGrade Lookup'!C3:C15)</f>
        <v>A+</v>
      </c>
    </row>
    <row r="21" spans="2:6" x14ac:dyDescent="0.25">
      <c r="B21" t="s">
        <v>45</v>
      </c>
      <c r="C21" s="10"/>
    </row>
  </sheetData>
  <phoneticPr fontId="2" type="noConversion"/>
  <conditionalFormatting sqref="C5:C9 C11">
    <cfRule type="colorScale" priority="3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2:C14 C16">
    <cfRule type="colorScale" priority="2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5">
    <cfRule type="colorScale" priority="1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SYSC 4504</vt:lpstr>
      <vt:lpstr>SYSC 4502</vt:lpstr>
      <vt:lpstr>SYSC 4415</vt:lpstr>
      <vt:lpstr>ECOR 4995</vt:lpstr>
      <vt:lpstr>SYSC 4602</vt:lpstr>
      <vt:lpstr>ELEC 4705</vt:lpstr>
      <vt:lpstr>SYSC 4310</vt:lpstr>
      <vt:lpstr>SYSC4810</vt:lpstr>
      <vt:lpstr>SYSC4805</vt:lpstr>
      <vt:lpstr>SYSC 4907</vt:lpstr>
      <vt:lpstr>Transcript</vt:lpstr>
      <vt:lpstr>Sheet1</vt:lpstr>
      <vt:lpstr>LetterGrade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 Ravishankar</dc:creator>
  <cp:lastModifiedBy>Aksh Ravishankar</cp:lastModifiedBy>
  <dcterms:created xsi:type="dcterms:W3CDTF">2019-12-03T18:04:39Z</dcterms:created>
  <dcterms:modified xsi:type="dcterms:W3CDTF">2023-03-18T23:22:44Z</dcterms:modified>
</cp:coreProperties>
</file>