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40" documentId="8_{5F0475C5-583D-4E40-B2B6-44CEA8660AB0}" xr6:coauthVersionLast="47" xr6:coauthVersionMax="47" xr10:uidLastSave="{95653EFD-461B-4925-808C-6232E6A63BCF}"/>
  <bookViews>
    <workbookView xWindow="-110" yWindow="-110" windowWidth="19420" windowHeight="1030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21" i="2"/>
  <c r="H35" i="2"/>
  <c r="J3" i="3"/>
  <c r="J9" i="3"/>
  <c r="J22" i="3"/>
  <c r="H23" i="4"/>
  <c r="H3" i="4"/>
  <c r="H16" i="5"/>
  <c r="H33" i="5"/>
  <c r="H8" i="6"/>
  <c r="H22" i="6"/>
  <c r="H7" i="6"/>
  <c r="H32" i="6"/>
  <c r="H15" i="7"/>
  <c r="H3" i="7"/>
  <c r="H8" i="8"/>
  <c r="H24" i="8"/>
  <c r="H32" i="8"/>
  <c r="H33" i="9"/>
  <c r="H16" i="9"/>
  <c r="H10" i="5"/>
  <c r="H11" i="9"/>
  <c r="H34" i="5"/>
  <c r="H29" i="8"/>
  <c r="H12" i="11"/>
  <c r="H30" i="11"/>
  <c r="H27"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20" i="11"/>
  <c r="H26"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2" i="1" l="1"/>
  <c r="Q29" i="1"/>
  <c r="Q24" i="1"/>
  <c r="Q34" i="1"/>
  <c r="Q17" i="1"/>
  <c r="Q22" i="1"/>
  <c r="Q26" i="1"/>
  <c r="Q32" i="1"/>
  <c r="Q14" i="1"/>
  <c r="Q18" i="1"/>
  <c r="Q27" i="1"/>
  <c r="Q13" i="1"/>
  <c r="Q31" i="1"/>
  <c r="Q15" i="1"/>
  <c r="Q20" i="1"/>
  <c r="Q25" i="1"/>
  <c r="Q16" i="1"/>
  <c r="Q30" i="1"/>
  <c r="Q19" i="1"/>
  <c r="Q23" i="1"/>
  <c r="Q33" i="1"/>
  <c r="Q28" i="1"/>
  <c r="Q21" i="1"/>
  <c r="Q8" i="1"/>
  <c r="Q11" i="1"/>
  <c r="Q7" i="1"/>
  <c r="Q5" i="1"/>
  <c r="Q9" i="1"/>
  <c r="Q6" i="1"/>
  <c r="Q4" i="1"/>
  <c r="Q2" i="1"/>
  <c r="Q3" i="1"/>
  <c r="Q10" i="1"/>
  <c r="P14" i="1"/>
  <c r="P17" i="1"/>
  <c r="P15" i="1"/>
  <c r="P19" i="1"/>
  <c r="P12" i="1"/>
  <c r="P16" i="1"/>
  <c r="P28" i="1"/>
  <c r="P13" i="1"/>
  <c r="P26" i="1"/>
  <c r="P18" i="1"/>
  <c r="P34" i="1"/>
  <c r="P32" i="1"/>
  <c r="P29" i="1"/>
  <c r="P22" i="1"/>
  <c r="P31" i="1"/>
  <c r="P33" i="1"/>
  <c r="P21" i="1"/>
  <c r="P24" i="1"/>
  <c r="P25" i="1"/>
  <c r="P20" i="1"/>
  <c r="P30" i="1"/>
  <c r="P23" i="1"/>
  <c r="P27" i="1"/>
  <c r="P10" i="1"/>
  <c r="P2" i="1"/>
  <c r="P9" i="1"/>
  <c r="P8" i="1"/>
  <c r="P3" i="1"/>
  <c r="P4" i="1"/>
  <c r="P5" i="1"/>
  <c r="P11" i="1"/>
  <c r="P6" i="1"/>
  <c r="P7" i="1"/>
  <c r="O28" i="1"/>
  <c r="O29" i="1"/>
  <c r="O33" i="1"/>
  <c r="O12" i="1"/>
  <c r="O23" i="1"/>
  <c r="O13" i="1"/>
  <c r="O15" i="1"/>
  <c r="O17" i="1"/>
  <c r="O18" i="1"/>
  <c r="O26" i="1"/>
  <c r="O21" i="1"/>
  <c r="O22" i="1"/>
  <c r="O24" i="1"/>
  <c r="O16" i="1"/>
  <c r="O25" i="1"/>
  <c r="O14" i="1"/>
  <c r="O31" i="1"/>
  <c r="O34" i="1"/>
  <c r="O6" i="1"/>
  <c r="O32" i="1"/>
  <c r="O20" i="1"/>
  <c r="O30" i="1"/>
  <c r="O19" i="1"/>
  <c r="O27" i="1"/>
  <c r="O7" i="1"/>
  <c r="O9" i="1"/>
  <c r="O3" i="1"/>
  <c r="O11" i="1"/>
  <c r="O10" i="1"/>
  <c r="O5" i="1"/>
  <c r="O8" i="1"/>
  <c r="O2" i="1"/>
  <c r="O4" i="1"/>
  <c r="N16" i="1"/>
  <c r="N29" i="1"/>
  <c r="N25" i="1"/>
  <c r="N33" i="1"/>
  <c r="N27" i="1"/>
  <c r="N17" i="1"/>
  <c r="N13" i="1"/>
  <c r="N20" i="1"/>
  <c r="N19" i="1"/>
  <c r="N23" i="1"/>
  <c r="N31" i="1"/>
  <c r="N30" i="1"/>
  <c r="N9" i="1"/>
  <c r="N28" i="1"/>
  <c r="N12" i="1"/>
  <c r="N3" i="1"/>
  <c r="N24" i="1"/>
  <c r="N22" i="1"/>
  <c r="N18" i="1"/>
  <c r="N26" i="1"/>
  <c r="N21" i="1"/>
  <c r="N15" i="1"/>
  <c r="N32" i="1"/>
  <c r="N14" i="1"/>
  <c r="N34" i="1"/>
  <c r="N6" i="1"/>
  <c r="N10" i="1"/>
  <c r="N2" i="1"/>
  <c r="N4" i="1"/>
  <c r="N7" i="1"/>
  <c r="N11" i="1"/>
  <c r="N5" i="1"/>
  <c r="N8" i="1"/>
  <c r="M17" i="1"/>
  <c r="M22" i="1"/>
  <c r="M27" i="1"/>
  <c r="M28" i="1"/>
  <c r="M12" i="1"/>
  <c r="M21" i="1"/>
  <c r="M24" i="1"/>
  <c r="M31" i="1"/>
  <c r="M13" i="1"/>
  <c r="M29" i="1"/>
  <c r="M20" i="1"/>
  <c r="M16" i="1"/>
  <c r="M18" i="1"/>
  <c r="M33" i="1"/>
  <c r="M26" i="1"/>
  <c r="M32" i="1"/>
  <c r="M14" i="1"/>
  <c r="M30" i="1"/>
  <c r="M23" i="1"/>
  <c r="M19" i="1"/>
  <c r="M15" i="1"/>
  <c r="M34" i="1"/>
  <c r="M25" i="1"/>
  <c r="M2" i="1"/>
  <c r="M4" i="1"/>
  <c r="M9" i="1"/>
  <c r="M11" i="1"/>
  <c r="M7" i="1"/>
  <c r="M6" i="1"/>
  <c r="M8" i="1"/>
  <c r="M10" i="1"/>
  <c r="M3" i="1"/>
  <c r="M5" i="1"/>
  <c r="L15" i="1"/>
  <c r="L27" i="1"/>
  <c r="L21" i="1"/>
  <c r="L28" i="1"/>
  <c r="L7" i="1"/>
  <c r="L23" i="1"/>
  <c r="L25" i="1"/>
  <c r="L31" i="1"/>
  <c r="L14" i="1"/>
  <c r="L18" i="1"/>
  <c r="L29" i="1"/>
  <c r="L30" i="1"/>
  <c r="L24" i="1"/>
  <c r="L32" i="1"/>
  <c r="L34" i="1"/>
  <c r="L17" i="1"/>
  <c r="L3" i="1"/>
  <c r="L20" i="1"/>
  <c r="L13" i="1"/>
  <c r="L19" i="1"/>
  <c r="L33" i="1"/>
  <c r="L16" i="1"/>
  <c r="L22" i="1"/>
  <c r="L9" i="1"/>
  <c r="L26" i="1"/>
  <c r="L12" i="1"/>
  <c r="L4" i="1"/>
  <c r="L8" i="1"/>
  <c r="L10" i="1"/>
  <c r="L11" i="1"/>
  <c r="L5" i="1"/>
  <c r="L2" i="1"/>
  <c r="L6" i="1"/>
  <c r="K33" i="1"/>
  <c r="K14" i="1"/>
  <c r="K34" i="1"/>
  <c r="K32" i="1"/>
  <c r="K13" i="1"/>
  <c r="K12" i="1"/>
  <c r="K30" i="1"/>
  <c r="K2" i="1"/>
  <c r="K26" i="1"/>
  <c r="K9" i="1"/>
  <c r="K15" i="1"/>
  <c r="K21" i="1"/>
  <c r="K17" i="1"/>
  <c r="K20" i="1"/>
  <c r="K19" i="1"/>
  <c r="K16" i="1"/>
  <c r="K10" i="1"/>
  <c r="K25" i="1"/>
  <c r="K24" i="1"/>
  <c r="K23" i="1"/>
  <c r="K4" i="1"/>
  <c r="K27" i="1"/>
  <c r="K22" i="1"/>
  <c r="K29" i="1"/>
  <c r="K31" i="1"/>
  <c r="K18" i="1"/>
  <c r="K28" i="1"/>
  <c r="K6" i="1"/>
  <c r="K8" i="1"/>
  <c r="K11" i="1"/>
  <c r="K3" i="1"/>
  <c r="K7" i="1"/>
  <c r="K5" i="1"/>
  <c r="H8" i="1"/>
  <c r="H17" i="1"/>
  <c r="H31" i="1"/>
  <c r="H25" i="1"/>
  <c r="H20" i="1"/>
  <c r="H5" i="1"/>
  <c r="H11" i="1"/>
  <c r="H18" i="1"/>
  <c r="H15" i="1"/>
  <c r="H14" i="1"/>
  <c r="H19" i="1"/>
  <c r="H27" i="1"/>
  <c r="H13" i="1"/>
  <c r="H23" i="1"/>
  <c r="H32" i="1"/>
  <c r="H22" i="1"/>
  <c r="H29" i="1"/>
  <c r="H26" i="1"/>
  <c r="H12" i="1"/>
  <c r="H10" i="1"/>
  <c r="H4" i="1"/>
  <c r="H28" i="1"/>
  <c r="H2" i="1"/>
  <c r="H16" i="1"/>
  <c r="H3" i="1"/>
  <c r="H34" i="1"/>
  <c r="H24" i="1"/>
  <c r="H6" i="1"/>
  <c r="H7" i="1"/>
  <c r="H21" i="1"/>
  <c r="H9" i="1"/>
  <c r="H30" i="1"/>
  <c r="H33" i="1"/>
  <c r="I21" i="1"/>
  <c r="I20" i="1"/>
  <c r="I19" i="1"/>
  <c r="I13" i="1"/>
  <c r="I6" i="1"/>
  <c r="I14" i="1"/>
  <c r="I31" i="1"/>
  <c r="I34" i="1"/>
  <c r="I29" i="1"/>
  <c r="I30" i="1"/>
  <c r="I22" i="1"/>
  <c r="I24" i="1"/>
  <c r="I27" i="1"/>
  <c r="I33" i="1"/>
  <c r="I16" i="1"/>
  <c r="I23" i="1"/>
  <c r="I12" i="1"/>
  <c r="I18" i="1"/>
  <c r="I15" i="1"/>
  <c r="I32" i="1"/>
  <c r="I28" i="1"/>
  <c r="I17" i="1"/>
  <c r="I26" i="1"/>
  <c r="I9" i="1"/>
  <c r="I25" i="1"/>
  <c r="I5" i="1"/>
  <c r="I11" i="1"/>
  <c r="I7" i="1"/>
  <c r="I2" i="1"/>
  <c r="I10" i="1"/>
  <c r="I4" i="1"/>
  <c r="I3" i="1"/>
  <c r="I8" i="1"/>
  <c r="J22" i="1"/>
  <c r="J15" i="1"/>
  <c r="J19" i="1"/>
  <c r="J27" i="1"/>
  <c r="J25" i="1"/>
  <c r="J34" i="1"/>
  <c r="J28" i="1"/>
  <c r="J14" i="1"/>
  <c r="J13" i="1"/>
  <c r="J16" i="1"/>
  <c r="J12" i="1"/>
  <c r="J29" i="1"/>
  <c r="J24" i="1"/>
  <c r="J23" i="1"/>
  <c r="J18" i="1"/>
  <c r="J17" i="1"/>
  <c r="J20" i="1"/>
  <c r="J30" i="1"/>
  <c r="J21" i="1"/>
  <c r="J8" i="1"/>
  <c r="J31" i="1"/>
  <c r="J33" i="1"/>
  <c r="J32" i="1"/>
  <c r="J26" i="1"/>
  <c r="J2" i="1"/>
  <c r="J9" i="1"/>
  <c r="J10" i="1"/>
  <c r="J11" i="1"/>
  <c r="J5" i="1"/>
  <c r="J7" i="1"/>
  <c r="J4" i="1"/>
  <c r="J3" i="1"/>
  <c r="J6" i="1"/>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9" i="11" a="1"/>
  <c r="I19"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1" i="1" l="1"/>
  <c r="E3" i="1"/>
  <c r="E31" i="1"/>
  <c r="E2" i="1"/>
  <c r="E34" i="1"/>
  <c r="E28" i="1"/>
  <c r="E21" i="1"/>
  <c r="E23" i="1"/>
  <c r="E5" i="1"/>
  <c r="E20" i="1"/>
  <c r="E24" i="1"/>
  <c r="E17" i="1"/>
  <c r="E25" i="1"/>
  <c r="E29" i="1"/>
  <c r="E33" i="1"/>
  <c r="E30" i="1"/>
  <c r="E16" i="1"/>
  <c r="E22" i="1"/>
  <c r="E4" i="1"/>
  <c r="E27" i="1"/>
  <c r="E10" i="1"/>
  <c r="E32" i="1"/>
  <c r="E14" i="1"/>
  <c r="E7" i="1"/>
  <c r="E6" i="1"/>
  <c r="E12" i="1"/>
  <c r="E13" i="1"/>
  <c r="E19" i="1"/>
  <c r="E18" i="1"/>
  <c r="E8" i="1"/>
  <c r="E9" i="1"/>
  <c r="E26" i="1"/>
  <c r="E15" i="1"/>
  <c r="B2" i="12" l="1"/>
  <c r="D2" i="12" s="1"/>
  <c r="B5" i="12"/>
  <c r="D5" i="12" s="1"/>
  <c r="B4" i="12"/>
  <c r="D4" i="12" s="1"/>
  <c r="B3" i="12"/>
  <c r="D3" i="12" s="1"/>
  <c r="G2" i="1" a="1"/>
  <c r="G2" i="1" s="1"/>
  <c r="G8" i="1" a="1"/>
  <c r="G8" i="1" s="1"/>
  <c r="G17" i="1" a="1"/>
  <c r="G17" i="1" s="1"/>
  <c r="G26" i="1" a="1"/>
  <c r="G26" i="1" s="1"/>
  <c r="G4" i="1" a="1"/>
  <c r="G4" i="1" s="1"/>
  <c r="G18" i="1" a="1"/>
  <c r="G18" i="1" s="1"/>
  <c r="G9" i="1" a="1"/>
  <c r="G9" i="1" s="1"/>
  <c r="G19" i="1" a="1"/>
  <c r="G19" i="1" s="1"/>
  <c r="G28" i="1" a="1"/>
  <c r="G28" i="1" s="1"/>
  <c r="G5" i="1" a="1"/>
  <c r="G5" i="1" s="1"/>
  <c r="G10" i="1" a="1"/>
  <c r="G10" i="1" s="1"/>
  <c r="G29" i="1" a="1"/>
  <c r="G29" i="1" s="1"/>
  <c r="G6" i="1" a="1"/>
  <c r="G6" i="1" s="1"/>
  <c r="G30" i="1" a="1"/>
  <c r="G30" i="1" s="1"/>
  <c r="G11" i="1" a="1"/>
  <c r="G11" i="1" s="1"/>
  <c r="G20" i="1" a="1"/>
  <c r="G20" i="1" s="1"/>
  <c r="G7" i="1" a="1"/>
  <c r="G7" i="1" s="1"/>
  <c r="G12" i="1" a="1"/>
  <c r="G12" i="1" s="1"/>
  <c r="G32" i="1" a="1"/>
  <c r="G32" i="1" s="1"/>
  <c r="G23" i="1" a="1"/>
  <c r="G23" i="1" s="1"/>
  <c r="G33" i="1" a="1"/>
  <c r="G33" i="1" s="1"/>
  <c r="G34" i="1" a="1"/>
  <c r="G34" i="1" s="1"/>
  <c r="G13" i="1" a="1"/>
  <c r="G13" i="1" s="1"/>
  <c r="G21" i="1" a="1"/>
  <c r="G21" i="1" s="1"/>
  <c r="G31" i="1" a="1"/>
  <c r="G31" i="1" s="1"/>
  <c r="G22" i="1" a="1"/>
  <c r="G22" i="1" s="1"/>
  <c r="G14" i="1" a="1"/>
  <c r="G14" i="1" s="1"/>
  <c r="G24" i="1" a="1"/>
  <c r="G24" i="1" s="1"/>
  <c r="G27" i="1" a="1"/>
  <c r="G27" i="1" s="1"/>
  <c r="G15" i="1" a="1"/>
  <c r="G15" i="1" s="1"/>
  <c r="G3" i="1" a="1"/>
  <c r="G3" i="1" s="1"/>
  <c r="G25" i="1" a="1"/>
  <c r="G25" i="1" s="1"/>
  <c r="G16" i="1" a="1"/>
  <c r="G16" i="1" s="1"/>
  <c r="F28" i="1"/>
  <c r="F18" i="1"/>
  <c r="F9" i="1"/>
  <c r="F14" i="1"/>
  <c r="F26" i="1"/>
  <c r="F27" i="1"/>
  <c r="F6" i="1"/>
  <c r="F2" i="1"/>
  <c r="F12" i="1"/>
  <c r="F13" i="1"/>
  <c r="F8" i="1"/>
  <c r="F21" i="1"/>
  <c r="F15" i="1"/>
  <c r="F16" i="1"/>
  <c r="F5" i="1"/>
  <c r="F33" i="1"/>
  <c r="F19" i="1"/>
  <c r="F11" i="1"/>
  <c r="F31" i="1"/>
  <c r="F10" i="1"/>
  <c r="F32" i="1"/>
  <c r="F25" i="1"/>
  <c r="F20" i="1"/>
  <c r="F4" i="1"/>
  <c r="F7" i="1"/>
  <c r="F30" i="1"/>
  <c r="F22" i="1"/>
  <c r="F29" i="1"/>
  <c r="F17" i="1"/>
  <c r="F3" i="1"/>
  <c r="F24" i="1"/>
  <c r="F34" i="1"/>
  <c r="F23"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<sst xmlns="http://schemas.openxmlformats.org/spreadsheetml/2006/main" count="241" uniqueCount="101">
  <si>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</si>
  <si>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</si>
  <si>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</si>
  <si>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</si>
  <si>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</si>
  <si>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</si>
  <si>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</si>
  <si>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</si>
  <si>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</si>
  <si>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</si>
  <si>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</si>
  <si>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</si>
  <si>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</si>
  <si>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</si>
  <si>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</si>
  <si>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</si>
  <si>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</si>
  <si>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</si>
  <si>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</si>
  <si>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</si>
  <si>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</si>
  <si>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</si>
  <si>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</si>
  <si>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</si>
  <si>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</si>
  <si>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</si>
  <si>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</si>
  <si>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</si>
  <si>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</si>
  <si>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</si>
  <si>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</si>
  <si>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</si>
  <si>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</si>
  <si>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</si>
  <si>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</si>
  <si>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</si>
  <si>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</si>
  <si>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</si>
  <si>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</si>
  <si>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</si>
  <si>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</si>
  <si>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</si>
  <si>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</si>
  <si>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</si>
  <si>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</si>
  <si>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</si>
  <si>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</si>
  <si>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</si>
  <si>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</si>
  <si>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</si>
  <si>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</si>
  <si>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</si>
  <si>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</si>
  <si>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</si>
  <si>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</si>
  <si>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</si>
  <si>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</si>
  <si>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</si>
  <si>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</si>
  <si>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</si>
  <si>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</si>
  <si>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</si>
  <si>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</si>
  <si>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</si>
  <si>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</si>
  <si>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</si>
  <si>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</si>
  <si>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</si>
  <si>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</si>
  <si>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</si>
  <si>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</si>
  <si>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</si>
  <si>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</si>
  <si>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</si>
  <si>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</si>
  <si>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</si>
  <si>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</si>
  <si>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</si>
  <si>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</si>
  <si>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</si>
  <si>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</si>
  <si>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</si>
  <si>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</si>
  <si>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</si>
  <si>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</si>
  <si>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</si>
  <si>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</si>
  <si>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</si>
  <si>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</si>
  <si>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</si>
  <si>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</si>
  <si>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</si>
  <si>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</si>
  <si>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</si>
  <si>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</si>
  <si>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</si>
  <si>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</si>
  <si>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</si>
  <si>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</si>
  <si>
    <t>Troop 88G</t>
  </si>
  <si>
    <t>Pack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</si>
</sst>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sheetDataSet>
  </externalBook>
</externalLink>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startItem="7"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5" totalsRowShown="0">
  <autoFilter ref="A1:S35" xr:uid="{90B33C18-D6DC-45AB-94C2-3438A12F0B1A}"/>
  <tableColumns count="19">
    <tableColumn id="1" xr3:uid="{1A5EA3ED-BE24-4827-8BD4-4B7B3787163C}" name="Patrol Name" dataDxfId="26" totalsRowDxfId="25">
      <calculatedColumnFormula array="1">_xlfn.UNIQUE('[1]myEvent_Data (2)'!$AM:$AM)</calculatedColumnFormula>
    </tableColumn>
    <tableColumn id="2" xr3:uid="{62BB6030-95E9-4E74-8892-B9E494571171}" name="Patrol Type"/>
    <tableColumn id="19" xr3:uid="{F4496ACE-0613-4BCE-B090-87F2D12CB992}" name="Handicap" dataDxfId="24" totalsRowDxfId="2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_xlfn.RANK.EQ(E2,$E$2:$E$34)</calculatedColumnFormula>
    </tableColumn>
    <tableColumn id="6" xr3:uid="{00D0046F-5A0F-472D-B0E6-9A6C52021A6B}" name="SubRank">
      <calculatedColumnFormula array="1">SUMPRODUCT(($B$2:$B$34=B2)*(E2&lt;=$E$2:$E$34))</calculatedColumnFormula>
    </tableColumn>
    <tableColumn id="7" xr3:uid="{3DC21D10-5F22-46F4-9F79-5C1FA42976F0}" name="Check-In" dataDxfId="22" totalsRowDxfId="21">
      <calculatedColumnFormula>_xlfn.IFNA(VLOOKUP($A2,'Check-In'!$A:$F,5,FALSE),0)</calculatedColumnFormula>
    </tableColumn>
    <tableColumn id="8" xr3:uid="{7E326DBC-EAFE-42FE-BFA8-24CEBB17F62B}" name="Archery" dataDxfId="20" totalsRowDxfId="19">
      <calculatedColumnFormula>_xlfn.IFNA(VLOOKUP($A2,Archery!$A:$F,5,FALSE),0)</calculatedColumnFormula>
    </tableColumn>
    <tableColumn id="9" xr3:uid="{3A75C42A-B491-476E-B157-F7F7E4419131}" name="Fishing" dataDxfId="18" totalsRowDxfId="17">
      <calculatedColumnFormula>_xlfn.IFNA(VLOOKUP($A2,Fishing!$A:$E,5,FALSE),0)</calculatedColumnFormula>
    </tableColumn>
    <tableColumn id="10" xr3:uid="{33C5D7A5-BF26-4A0D-A698-96D2FED92009}" name="Shelter Building" dataDxfId="16" totalsRowDxfId="15">
      <calculatedColumnFormula>_xlfn.IFNA(VLOOKUP($A2,'Shelter building'!$A:$E,5,FALSE),0)</calculatedColumnFormula>
    </tableColumn>
    <tableColumn id="11" xr3:uid="{FF06C35E-E38A-42B6-9B98-F94C6BD43FE3}" name="Signaling" dataDxfId="14" totalsRowDxfId="13">
      <calculatedColumnFormula>_xlfn.IFNA(VLOOKUP($A2,Signaling!$A:$E,5,FALSE),0)</calculatedColumnFormula>
    </tableColumn>
    <tableColumn id="12" xr3:uid="{F4047006-3FF2-4031-B442-38E5428C1057}" name="Fire Building" dataDxfId="12" totalsRowDxfId="11">
      <calculatedColumnFormula>_xlfn.IFNA(VLOOKUP($A2,'Fire Building'!$A:$E,5,FALSE),0)</calculatedColumnFormula>
    </tableColumn>
    <tableColumn id="13" xr3:uid="{A9602F68-FC91-4384-8049-25DB47FDB83E}" name="First Aid" dataDxfId="10" totalsRowDxfId="9">
      <calculatedColumnFormula>_xlfn.IFNA(VLOOKUP($A2,'First Aid'!$A:$E,5,FALSE),0)</calculatedColumnFormula>
    </tableColumn>
    <tableColumn id="14" xr3:uid="{935761A8-D704-4E8B-8B49-32D951CEC005}" name="Two Person Saw" dataDxfId="8" totalsRowDxfId="7">
      <calculatedColumnFormula>_xlfn.IFNA(VLOOKUP($A2,'Two Person Saw'!$A:$E,5,FALSE),0)</calculatedColumnFormula>
    </tableColumn>
    <tableColumn id="15" xr3:uid="{4501529F-A4AA-4199-B50B-249D0B5C682D}" name="Orienteering" dataDxfId="6" totalsRowDxfId="5">
      <calculatedColumnFormula>_xlfn.IFNA(VLOOKUP($A2,Orienteering!$A:$E,5,FALSE),0)</calculatedColumnFormula>
    </tableColumn>
    <tableColumn id="16" xr3:uid="{ADB1CC45-F495-4A6E-AB10-5B6F5077ACC5}" name="Cooking" dataDxfId="4" totalsRow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4"/>
  <sheetViews>
    <sheetView tabSelected="1" topLeftCell="A16" workbookViewId="0">
      <selection activeCell="D22" sqref="D22"/>
    </sheetView>
  </sheetViews>
  <sheetFormatPr defaultRowHeight="14.5" x14ac:dyDescent="0.35"/>
  <cols>
    <col min="1" max="1" width="18.7265625" customWidth="1"/>
    <col min="2" max="2" width="13.26953125" customWidth="1"/>
    <col min="3" max="3" width="11.453125" bestFit="1" customWidth="1"/>
    <col min="4" max="4" width="10.453125" customWidth="1"/>
    <col min="7" max="7" width="10.7265625" customWidth="1"/>
    <col min="8" max="17" width="10.81640625" customWidth="1"/>
    <col min="18" max="19" width="15.1796875" bestFit="1" customWidth="1"/>
  </cols>
  <sheetData>
    <row r="1" spans="1:19" x14ac:dyDescent="0.3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35">
      <c r="A2" t="s">
        <v>55</v>
      </c>
      <c r="B2" t="s">
        <v>92</v>
      </c>
      <c r="D2" t="s">
        <v>82</v>
      </c>
      <c r="E2">
        <f>SUM(H2:S2)</f>
        <v>15</v>
      </c>
      <c r="F2">
        <f>_xlfn.RANK.EQ(E2,$E$2:$E$34)</f>
        <v>6</v>
      </c>
      <c r="G2" cm="1">
        <f t="array" ref="G2">SUMPRODUCT(($B$2:$B$34=B2)*(E2&lt;=$E$2:$E$34))</f>
        <v>4</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35">
      <c r="A3" t="s">
        <v>56</v>
      </c>
      <c r="B3" t="s">
        <v>92</v>
      </c>
      <c r="D3" t="s">
        <v>18</v>
      </c>
      <c r="E3">
        <f t="shared" ref="E3" si="0">SUM(H3:S3)</f>
        <v>13</v>
      </c>
      <c r="F3">
        <f>_xlfn.RANK.EQ(E3,$E$2:$E$34)</f>
        <v>7</v>
      </c>
      <c r="G3" cm="1">
        <f t="array" ref="G3">SUMPRODUCT(($B$2:$B$34=B3)*(E3&lt;=$E$2:$E$34))</f>
        <v>5</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35">
      <c r="A4" t="s">
        <v>57</v>
      </c>
      <c r="B4" t="s">
        <v>92</v>
      </c>
      <c r="D4" t="s">
        <v>18</v>
      </c>
      <c r="E4">
        <f t="shared" ref="E4:E34" si="1">SUM(H4:S4)</f>
        <v>87</v>
      </c>
      <c r="F4">
        <f>_xlfn.RANK.EQ(E4,$E$2:$E$34)</f>
        <v>2</v>
      </c>
      <c r="G4" cm="1">
        <f t="array" ref="G4">SUMPRODUCT(($B$2:$B$34=B4)*(E4&lt;=$E$2:$E$34))</f>
        <v>2</v>
      </c>
      <c r="H4">
        <f>_xlfn.IFNA(VLOOKUP($A4,'Check-In'!$A:$F,5,FALSE),0)</f>
        <v>87</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35">
      <c r="A5" t="s">
        <v>58</v>
      </c>
      <c r="B5" t="s">
        <v>92</v>
      </c>
      <c r="D5" t="s">
        <v>18</v>
      </c>
      <c r="E5">
        <f t="shared" si="1"/>
        <v>90</v>
      </c>
      <c r="F5">
        <f>_xlfn.RANK.EQ(E5,$E$2:$E$34)</f>
        <v>1</v>
      </c>
      <c r="G5" cm="1">
        <f t="array" ref="G5">SUMPRODUCT(($B$2:$B$34=B5)*(E5&lt;=$E$2:$E$34))</f>
        <v>1</v>
      </c>
      <c r="H5">
        <f>_xlfn.IFNA(VLOOKUP($A5,'Check-In'!$A:$F,5,FALSE),0)</f>
        <v>90</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35">
      <c r="A6" t="s">
        <v>59</v>
      </c>
      <c r="B6" t="s">
        <v>92</v>
      </c>
      <c r="D6" t="s">
        <v>83</v>
      </c>
      <c r="E6">
        <f t="shared" si="1"/>
        <v>12</v>
      </c>
      <c r="F6">
        <f>_xlfn.RANK.EQ(E6,$E$2:$E$34)</f>
        <v>8</v>
      </c>
      <c r="G6" cm="1">
        <f t="array" ref="G6">SUMPRODUCT(($B$2:$B$34=B6)*(E6&lt;=$E$2:$E$34))</f>
        <v>6</v>
      </c>
      <c r="H6">
        <f>_xlfn.IFNA(VLOOKUP($A6,'Check-In'!$A:$F,5,FALSE),0)</f>
        <v>12</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35">
      <c r="A7" t="s">
        <v>60</v>
      </c>
      <c r="B7" t="s">
        <v>93</v>
      </c>
      <c r="D7" t="s">
        <v>83</v>
      </c>
      <c r="E7">
        <f t="shared" si="1"/>
        <v>34</v>
      </c>
      <c r="F7">
        <f>_xlfn.RANK.EQ(E7,$E$2:$E$34)</f>
        <v>4</v>
      </c>
      <c r="G7" cm="1">
        <f t="array" ref="G7">SUMPRODUCT(($B$2:$B$34=B7)*(E7&lt;=$E$2:$E$34))</f>
        <v>1</v>
      </c>
      <c r="H7">
        <f>_xlfn.IFNA(VLOOKUP($A7,'Check-In'!$A:$F,5,FALSE),0)</f>
        <v>34</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35">
      <c r="A8" t="s">
        <v>61</v>
      </c>
      <c r="B8" t="s">
        <v>94</v>
      </c>
      <c r="D8" t="s">
        <v>84</v>
      </c>
      <c r="E8">
        <f t="shared" si="1"/>
        <v>53</v>
      </c>
      <c r="F8">
        <f>_xlfn.RANK.EQ(E8,$E$2:$E$34)</f>
        <v>3</v>
      </c>
      <c r="G8" cm="1">
        <f t="array" ref="G8">SUMPRODUCT(($B$2:$B$34=B8)*(E8&lt;=$E$2:$E$34))</f>
        <v>1</v>
      </c>
      <c r="H8">
        <f>_xlfn.IFNA(VLOOKUP($A8,'Check-In'!$A:$F,5,FALSE),0)</f>
        <v>53</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35">
      <c r="A9" t="s">
        <v>62</v>
      </c>
      <c r="B9" t="s">
        <v>92</v>
      </c>
      <c r="D9" t="s">
        <v>85</v>
      </c>
      <c r="E9">
        <f t="shared" si="1"/>
        <v>21</v>
      </c>
      <c r="F9">
        <f>_xlfn.RANK.EQ(E9,$E$2:$E$34)</f>
        <v>5</v>
      </c>
      <c r="G9" cm="1">
        <f t="array" ref="G9">SUMPRODUCT(($B$2:$B$34=B9)*(E9&lt;=$E$2:$E$34))</f>
        <v>3</v>
      </c>
      <c r="H9">
        <f>_xlfn.IFNA(VLOOKUP($A9,'Check-In'!$A:$F,5,FALSE),0)</f>
        <v>21</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35">
      <c r="A10" t="s">
        <v>63</v>
      </c>
      <c r="B10" t="s">
        <v>92</v>
      </c>
      <c r="D10" t="s">
        <v>85</v>
      </c>
      <c r="E10">
        <f t="shared" si="1"/>
        <v>3</v>
      </c>
      <c r="F10">
        <f>_xlfn.RANK.EQ(E10,$E$2:$E$34)</f>
        <v>10</v>
      </c>
      <c r="G10" cm="1">
        <f t="array" ref="G10">SUMPRODUCT(($B$2:$B$34=B10)*(E10&lt;=$E$2:$E$34))</f>
        <v>8</v>
      </c>
      <c r="H10">
        <f>_xlfn.IFNA(VLOOKUP($A10,'Check-In'!$A:$F,5,FALSE),0)</f>
        <v>3</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35">
      <c r="A11" t="s">
        <v>64</v>
      </c>
      <c r="B11" t="s">
        <v>93</v>
      </c>
      <c r="D11" t="s">
        <v>86</v>
      </c>
      <c r="E11">
        <f t="shared" si="1"/>
        <v>4</v>
      </c>
      <c r="F11">
        <f>_xlfn.RANK.EQ(E11,$E$2:$E$34)</f>
        <v>9</v>
      </c>
      <c r="G11" cm="1">
        <f t="array" ref="G11">SUMPRODUCT(($B$2:$B$34=B11)*(E11&lt;=$E$2:$E$34))</f>
        <v>2</v>
      </c>
      <c r="H11">
        <f>_xlfn.IFNA(VLOOKUP($A11,'Check-In'!$A:$F,5,FALSE),0)</f>
        <v>4</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35">
      <c r="A12" t="s">
        <v>65</v>
      </c>
      <c r="B12" t="s">
        <v>93</v>
      </c>
      <c r="D12" t="s">
        <v>86</v>
      </c>
      <c r="E12">
        <f t="shared" si="1"/>
        <v>0</v>
      </c>
      <c r="F12">
        <f>_xlfn.RANK.EQ(E12,$E$2:$E$34)</f>
        <v>12</v>
      </c>
      <c r="G12" cm="1">
        <f t="array" ref="G12">SUMPRODUCT(($B$2:$B$34=B12)*(E12&lt;=$E$2:$E$34))</f>
        <v>6</v>
      </c>
      <c r="H12">
        <f>_xlfn.IFNA(VLOOKUP($A12,'Check-In'!$A:$F,5,FALSE),0)</f>
        <v>0</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35">
      <c r="A13" t="s">
        <v>66</v>
      </c>
      <c r="B13" t="s">
        <v>92</v>
      </c>
      <c r="D13" t="s">
        <v>87</v>
      </c>
      <c r="E13">
        <f t="shared" si="1"/>
        <v>0</v>
      </c>
      <c r="F13">
        <f>_xlfn.RANK.EQ(E13,$E$2:$E$34)</f>
        <v>12</v>
      </c>
      <c r="G13" cm="1">
        <f t="array" ref="G13">SUMPRODUCT(($B$2:$B$34=B13)*(E13&lt;=$E$2:$E$34))</f>
        <v>21</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35">
      <c r="A14" t="s">
        <v>67</v>
      </c>
      <c r="B14" t="s">
        <v>93</v>
      </c>
      <c r="D14" t="s">
        <v>87</v>
      </c>
      <c r="E14">
        <f t="shared" si="1"/>
        <v>0</v>
      </c>
      <c r="F14">
        <f>_xlfn.RANK.EQ(E14,$E$2:$E$34)</f>
        <v>12</v>
      </c>
      <c r="G14" cm="1">
        <f t="array" ref="G14">SUMPRODUCT(($B$2:$B$34=B14)*(E14&lt;=$E$2:$E$34))</f>
        <v>6</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35">
      <c r="A15" t="s">
        <v>68</v>
      </c>
      <c r="B15" t="s">
        <v>92</v>
      </c>
      <c r="D15" t="s">
        <v>87</v>
      </c>
      <c r="E15">
        <f t="shared" si="1"/>
        <v>0</v>
      </c>
      <c r="F15">
        <f>_xlfn.RANK.EQ(E15,$E$2:$E$34)</f>
        <v>12</v>
      </c>
      <c r="G15" cm="1">
        <f t="array" ref="G15">SUMPRODUCT(($B$2:$B$34=B15)*(E15&lt;=$E$2:$E$34))</f>
        <v>21</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35">
      <c r="A16" t="s">
        <v>69</v>
      </c>
      <c r="B16" t="s">
        <v>92</v>
      </c>
      <c r="D16" t="s">
        <v>98</v>
      </c>
      <c r="E16">
        <f t="shared" si="1"/>
        <v>0</v>
      </c>
      <c r="F16">
        <f>_xlfn.RANK.EQ(E16,$E$2:$E$34)</f>
        <v>12</v>
      </c>
      <c r="G16" cm="1">
        <f t="array" ref="G16">SUMPRODUCT(($B$2:$B$34=B16)*(E16&lt;=$E$2:$E$34))</f>
        <v>21</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35">
      <c r="A17" t="s">
        <v>70</v>
      </c>
      <c r="B17" t="s">
        <v>94</v>
      </c>
      <c r="D17" t="s">
        <v>88</v>
      </c>
      <c r="E17">
        <f t="shared" si="1"/>
        <v>0</v>
      </c>
      <c r="F17">
        <f>_xlfn.RANK.EQ(E17,$E$2:$E$34)</f>
        <v>12</v>
      </c>
      <c r="G17" cm="1">
        <f t="array" ref="G17">SUMPRODUCT(($B$2:$B$34=B17)*(E17&lt;=$E$2:$E$34))</f>
        <v>3</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35">
      <c r="A18" t="s">
        <v>71</v>
      </c>
      <c r="B18" t="s">
        <v>92</v>
      </c>
      <c r="D18" t="s">
        <v>89</v>
      </c>
      <c r="E18">
        <f t="shared" si="1"/>
        <v>0</v>
      </c>
      <c r="F18">
        <f>_xlfn.RANK.EQ(E18,$E$2:$E$34)</f>
        <v>12</v>
      </c>
      <c r="G18" cm="1">
        <f t="array" ref="G18">SUMPRODUCT(($B$2:$B$34=B18)*(E18&lt;=$E$2:$E$34))</f>
        <v>21</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35">
      <c r="A19" t="s">
        <v>72</v>
      </c>
      <c r="B19" t="s">
        <v>92</v>
      </c>
      <c r="D19" t="s">
        <v>89</v>
      </c>
      <c r="E19">
        <f t="shared" si="1"/>
        <v>0</v>
      </c>
      <c r="F19">
        <f>_xlfn.RANK.EQ(E19,$E$2:$E$34)</f>
        <v>12</v>
      </c>
      <c r="G19" cm="1">
        <f t="array" ref="G19">SUMPRODUCT(($B$2:$B$34=B19)*(E19&lt;=$E$2:$E$34))</f>
        <v>21</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35">
      <c r="A20" t="s">
        <v>73</v>
      </c>
      <c r="B20" t="s">
        <v>92</v>
      </c>
      <c r="D20" t="s">
        <v>89</v>
      </c>
      <c r="E20">
        <f t="shared" si="1"/>
        <v>0</v>
      </c>
      <c r="F20">
        <f>_xlfn.RANK.EQ(E20,$E$2:$E$34)</f>
        <v>12</v>
      </c>
      <c r="G20" cm="1">
        <f t="array" ref="G20">SUMPRODUCT(($B$2:$B$34=B20)*(E20&lt;=$E$2:$E$34))</f>
        <v>21</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35">
      <c r="A21" t="s">
        <v>74</v>
      </c>
      <c r="B21" t="s">
        <v>94</v>
      </c>
      <c r="D21" t="s">
        <v>100</v>
      </c>
      <c r="E21">
        <f t="shared" si="1"/>
        <v>0</v>
      </c>
      <c r="F21">
        <f>_xlfn.RANK.EQ(E21,$E$2:$E$34)</f>
        <v>12</v>
      </c>
      <c r="G21" cm="1">
        <f t="array" ref="G21">SUMPRODUCT(($B$2:$B$34=B21)*(E21&lt;=$E$2:$E$34))</f>
        <v>3</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35">
      <c r="A22" t="s">
        <v>75</v>
      </c>
      <c r="B22" t="s">
        <v>92</v>
      </c>
      <c r="D22" t="s">
        <v>90</v>
      </c>
      <c r="E22">
        <f t="shared" si="1"/>
        <v>0</v>
      </c>
      <c r="F22">
        <f>_xlfn.RANK.EQ(E22,$E$2:$E$34)</f>
        <v>12</v>
      </c>
      <c r="G22" cm="1">
        <f t="array" ref="G22">SUMPRODUCT(($B$2:$B$34=B22)*(E22&lt;=$E$2:$E$34))</f>
        <v>21</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35">
      <c r="A23" t="s">
        <v>76</v>
      </c>
      <c r="B23" t="s">
        <v>92</v>
      </c>
      <c r="D23" t="s">
        <v>90</v>
      </c>
      <c r="E23">
        <f t="shared" si="1"/>
        <v>0</v>
      </c>
      <c r="F23">
        <f>_xlfn.RANK.EQ(E23,$E$2:$E$34)</f>
        <v>12</v>
      </c>
      <c r="G23" cm="1">
        <f t="array" ref="G23">SUMPRODUCT(($B$2:$B$34=B23)*(E23&lt;=$E$2:$E$34))</f>
        <v>21</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35">
      <c r="A24" t="s">
        <v>77</v>
      </c>
      <c r="B24" t="s">
        <v>92</v>
      </c>
      <c r="D24" t="s">
        <v>23</v>
      </c>
      <c r="E24">
        <f t="shared" si="1"/>
        <v>0</v>
      </c>
      <c r="F24">
        <f>_xlfn.RANK.EQ(E24,$E$2:$E$34)</f>
        <v>12</v>
      </c>
      <c r="G24" cm="1">
        <f t="array" ref="G24">SUMPRODUCT(($B$2:$B$34=B24)*(E24&lt;=$E$2:$E$34))</f>
        <v>21</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35">
      <c r="A25" t="s">
        <v>78</v>
      </c>
      <c r="B25" t="s">
        <v>92</v>
      </c>
      <c r="D25" t="s">
        <v>23</v>
      </c>
      <c r="E25">
        <f t="shared" si="1"/>
        <v>0</v>
      </c>
      <c r="F25">
        <f>_xlfn.RANK.EQ(E25,$E$2:$E$34)</f>
        <v>12</v>
      </c>
      <c r="G25" cm="1">
        <f t="array" ref="G25">SUMPRODUCT(($B$2:$B$34=B25)*(E25&lt;=$E$2:$E$34))</f>
        <v>21</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35">
      <c r="A26" t="s">
        <v>79</v>
      </c>
      <c r="B26" t="s">
        <v>93</v>
      </c>
      <c r="D26" t="s">
        <v>23</v>
      </c>
      <c r="E26">
        <f t="shared" si="1"/>
        <v>0</v>
      </c>
      <c r="F26">
        <f>_xlfn.RANK.EQ(E26,$E$2:$E$34)</f>
        <v>12</v>
      </c>
      <c r="G26" cm="1">
        <f t="array" ref="G26">SUMPRODUCT(($B$2:$B$34=B26)*(E26&lt;=$E$2:$E$34))</f>
        <v>6</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35">
      <c r="A27" t="s">
        <v>80</v>
      </c>
      <c r="B27" t="s">
        <v>92</v>
      </c>
      <c r="D27" t="s">
        <v>91</v>
      </c>
      <c r="E27">
        <f t="shared" si="1"/>
        <v>0</v>
      </c>
      <c r="F27">
        <f>_xlfn.RANK.EQ(E27,$E$2:$E$34)</f>
        <v>12</v>
      </c>
      <c r="G27" cm="1">
        <f t="array" ref="G27">SUMPRODUCT(($B$2:$B$34=B27)*(E27&lt;=$E$2:$E$34))</f>
        <v>21</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35">
      <c r="A28" t="s">
        <v>81</v>
      </c>
      <c r="B28" t="s">
        <v>92</v>
      </c>
      <c r="D28" t="s">
        <v>99</v>
      </c>
      <c r="E28">
        <f t="shared" si="1"/>
        <v>0</v>
      </c>
      <c r="F28">
        <f>_xlfn.RANK.EQ(E28,$E$2:$E$34)</f>
        <v>12</v>
      </c>
      <c r="G28" cm="1">
        <f t="array" ref="G28">SUMPRODUCT(($B$2:$B$34=B28)*(E28&lt;=$E$2:$E$34))</f>
        <v>21</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35">
      <c r="A29" t="s">
        <v>95</v>
      </c>
      <c r="B29" t="s">
        <v>93</v>
      </c>
      <c r="D29" t="s">
        <v>96</v>
      </c>
      <c r="E29">
        <f t="shared" si="1"/>
        <v>0</v>
      </c>
      <c r="F29">
        <f>_xlfn.RANK.EQ(E29,$E$2:$E$34)</f>
        <v>12</v>
      </c>
      <c r="G29" cm="1">
        <f t="array" ref="G29">SUMPRODUCT(($B$2:$B$34=B29)*(E29&lt;=$E$2:$E$34))</f>
        <v>6</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35">
      <c r="A30" t="s">
        <v>97</v>
      </c>
      <c r="B30" t="s">
        <v>92</v>
      </c>
      <c r="D30" t="s">
        <v>96</v>
      </c>
      <c r="E30">
        <f t="shared" si="1"/>
        <v>0</v>
      </c>
      <c r="F30">
        <f>_xlfn.RANK.EQ(E30,$E$2:$E$34)</f>
        <v>12</v>
      </c>
      <c r="G30" cm="1">
        <f t="array" ref="G30">SUMPRODUCT(($B$2:$B$34=B30)*(E30&lt;=$E$2:$E$34))</f>
        <v>21</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35">
      <c r="A31" t="s">
        <v>63</v>
      </c>
      <c r="B31" t="s">
        <v>92</v>
      </c>
      <c r="D31" t="s">
        <v>96</v>
      </c>
      <c r="E31">
        <f t="shared" si="1"/>
        <v>3</v>
      </c>
      <c r="F31">
        <f>_xlfn.RANK.EQ(E31,$E$2:$E$34)</f>
        <v>10</v>
      </c>
      <c r="G31" cm="1">
        <f t="array" ref="G31">SUMPRODUCT(($B$2:$B$34=B31)*(E31&lt;=$E$2:$E$34))</f>
        <v>8</v>
      </c>
      <c r="H31">
        <f>_xlfn.IFNA(VLOOKUP($A31,'Check-In'!$A:$F,5,FALSE),0)</f>
        <v>3</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35">
      <c r="E32">
        <f t="shared" si="1"/>
        <v>0</v>
      </c>
      <c r="F32">
        <f>_xlfn.RANK.EQ(E32,$E$2:$E$34)</f>
        <v>12</v>
      </c>
      <c r="G32" cm="1">
        <f t="array" ref="G32">SUMPRODUCT(($B$2:$B$34=B32)*(E32&lt;=$E$2:$E$34))</f>
        <v>3</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5:17" x14ac:dyDescent="0.35">
      <c r="E33">
        <f t="shared" si="1"/>
        <v>0</v>
      </c>
      <c r="F33">
        <f>_xlfn.RANK.EQ(E33,$E$2:$E$34)</f>
        <v>12</v>
      </c>
      <c r="G33" cm="1">
        <f t="array" ref="G33">SUMPRODUCT(($B$2:$B$34=B33)*(E33&lt;=$E$2:$E$34))</f>
        <v>3</v>
      </c>
      <c r="H33">
        <f>_xlfn.IFNA(VLOOKUP($A33,'Check-In'!$A:$F,5,FALSE),0)</f>
        <v>0</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5:17" x14ac:dyDescent="0.35">
      <c r="E34">
        <f t="shared" si="1"/>
        <v>0</v>
      </c>
      <c r="F34">
        <f>_xlfn.RANK.EQ(E34,$E$2:$E$34)</f>
        <v>12</v>
      </c>
      <c r="G34" cm="1">
        <f t="array" ref="G34">SUMPRODUCT(($B$2:$B$34=B34)*(E34&lt;=$E$2:$E$34))</f>
        <v>3</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sheetData>
  <phoneticPr fontId="1" type="noConversion"/>
  <conditionalFormatting sqref="F36:G1048576 F1:G34">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ignoredErrors>
    <ignoredError sqref="A2:A3 A4:S20 A29:S34 A28:C28 E28:S28 A22:S27 A21:C21 E21:S21"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4.5" x14ac:dyDescent="0.35"/>
  <cols>
    <col min="1" max="1" width="10.54296875" customWidth="1"/>
  </cols>
  <sheetData>
    <row r="1" spans="1:3" x14ac:dyDescent="0.35">
      <c r="A1" t="s">
        <v>27</v>
      </c>
      <c r="B1" t="s">
        <v>28</v>
      </c>
      <c r="C1" t="s">
        <v>29</v>
      </c>
    </row>
    <row r="2" spans="1:3" x14ac:dyDescent="0.35">
      <c r="A2" t="s">
        <v>30</v>
      </c>
      <c r="B2">
        <v>0</v>
      </c>
      <c r="C2">
        <v>1.6</v>
      </c>
    </row>
    <row r="3" spans="1:3" x14ac:dyDescent="0.35">
      <c r="A3" t="s">
        <v>31</v>
      </c>
      <c r="B3">
        <f>C2</f>
        <v>1.6</v>
      </c>
      <c r="C3">
        <v>3.4</v>
      </c>
    </row>
    <row r="4" spans="1:3" x14ac:dyDescent="0.35">
      <c r="A4" t="s">
        <v>32</v>
      </c>
      <c r="B4">
        <f>C3</f>
        <v>3.4</v>
      </c>
      <c r="C4">
        <v>5.8</v>
      </c>
    </row>
    <row r="5" spans="1:3" x14ac:dyDescent="0.35">
      <c r="A5" t="s">
        <v>33</v>
      </c>
      <c r="B5">
        <f>C4</f>
        <v>5.8</v>
      </c>
    </row>
    <row r="8" spans="1:3" x14ac:dyDescent="0.35">
      <c r="A8" t="s">
        <v>37</v>
      </c>
      <c r="B8" t="s">
        <v>51</v>
      </c>
    </row>
    <row r="9" spans="1:3" x14ac:dyDescent="0.35">
      <c r="A9" t="s">
        <v>36</v>
      </c>
      <c r="B9">
        <v>0</v>
      </c>
    </row>
    <row r="10" spans="1:3" x14ac:dyDescent="0.35">
      <c r="A10" t="s">
        <v>52</v>
      </c>
      <c r="B10">
        <v>1</v>
      </c>
    </row>
    <row r="11" spans="1:3" x14ac:dyDescent="0.35">
      <c r="A11" t="s">
        <v>48</v>
      </c>
      <c r="B11">
        <v>2</v>
      </c>
    </row>
    <row r="12" spans="1:3" x14ac:dyDescent="0.35">
      <c r="A12" t="s">
        <v>47</v>
      </c>
      <c r="B12">
        <v>5</v>
      </c>
    </row>
    <row r="13" spans="1:3" x14ac:dyDescent="0.35">
      <c r="A13" t="s">
        <v>49</v>
      </c>
      <c r="B13">
        <v>8</v>
      </c>
    </row>
    <row r="14" spans="1:3" x14ac:dyDescent="0.35">
      <c r="A14" t="s">
        <v>50</v>
      </c>
      <c r="B14">
        <v>14</v>
      </c>
    </row>
    <row r="15" spans="1:3" x14ac:dyDescent="0.3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8"/>
  <sheetViews>
    <sheetView workbookViewId="0">
      <selection activeCell="B2" sqref="B2"/>
    </sheetView>
  </sheetViews>
  <sheetFormatPr defaultRowHeight="14.5" x14ac:dyDescent="0.35"/>
  <cols>
    <col min="2" max="2" width="10.453125" bestFit="1" customWidth="1"/>
    <col min="3" max="3" width="12" bestFit="1" customWidth="1"/>
    <col min="4" max="4" width="13.7265625" bestFit="1" customWidth="1"/>
    <col min="5" max="5" width="13.1796875" bestFit="1" customWidth="1"/>
  </cols>
  <sheetData>
    <row r="1" spans="1:5" x14ac:dyDescent="0.35">
      <c r="A1" t="str" cm="1">
        <f t="array" ref="A1:A18">_xlfn.UNIQUE(Summary!D:D)</f>
        <v>Unit</v>
      </c>
      <c r="B1" t="s">
        <v>19</v>
      </c>
      <c r="C1" t="s">
        <v>22</v>
      </c>
      <c r="D1" t="s">
        <v>20</v>
      </c>
      <c r="E1" t="s">
        <v>21</v>
      </c>
    </row>
    <row r="2" spans="1:5" x14ac:dyDescent="0.35">
      <c r="A2" t="str">
        <v>Troop 26</v>
      </c>
      <c r="B2">
        <f>SUMIF(Summary!D:D,'Unit Champion'!A2,Summary!E:E)</f>
        <v>15</v>
      </c>
      <c r="C2">
        <f>COUNTIF(Summary!D:D,'Unit Champion'!A2)</f>
        <v>1</v>
      </c>
      <c r="D2">
        <f>B2/COUNTIF(Summary!D:D,'Unit Champion'!A2)</f>
        <v>15</v>
      </c>
      <c r="E2">
        <f>SUMIF(Summary!D:D,'Unit Champion'!A2,Summary!G:G)/COUNTIF(Summary!D:D,'Unit Champion'!A2)</f>
        <v>4</v>
      </c>
    </row>
    <row r="3" spans="1:5" x14ac:dyDescent="0.35">
      <c r="A3" t="str">
        <v>Troop 24</v>
      </c>
      <c r="B3">
        <f>SUMIF(Summary!D:D,'Unit Champion'!A3,Summary!E:E)</f>
        <v>190</v>
      </c>
      <c r="C3">
        <f>COUNTIF(Summary!D:D,'Unit Champion'!A3)</f>
        <v>3</v>
      </c>
      <c r="D3">
        <f>B3/COUNTIF(Summary!D:D,'Unit Champion'!A3)</f>
        <v>63.333333333333336</v>
      </c>
      <c r="E3">
        <f>SUMIF(Summary!D:D,'Unit Champion'!A3,Summary!G:G)/COUNTIF(Summary!D:D,'Unit Champion'!A3)</f>
        <v>2.6666666666666665</v>
      </c>
    </row>
    <row r="4" spans="1:5" x14ac:dyDescent="0.35">
      <c r="A4" t="str">
        <v>Troop 2</v>
      </c>
      <c r="B4">
        <f>SUMIF(Summary!D:D,'Unit Champion'!A4,Summary!E:E)</f>
        <v>46</v>
      </c>
      <c r="C4">
        <f>COUNTIF(Summary!D:D,'Unit Champion'!A4)</f>
        <v>2</v>
      </c>
      <c r="D4">
        <f>B4/COUNTIF(Summary!D:D,'Unit Champion'!A4)</f>
        <v>23</v>
      </c>
      <c r="E4">
        <f>SUMIF(Summary!D:D,'Unit Champion'!A4,Summary!G:G)/COUNTIF(Summary!D:D,'Unit Champion'!A4)</f>
        <v>3.5</v>
      </c>
    </row>
    <row r="5" spans="1:5" x14ac:dyDescent="0.3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35">
      <c r="A6" t="str">
        <v>Troop 160</v>
      </c>
    </row>
    <row r="7" spans="1:5" x14ac:dyDescent="0.35">
      <c r="A7" t="str">
        <v>Troop 129</v>
      </c>
    </row>
    <row r="8" spans="1:5" x14ac:dyDescent="0.35">
      <c r="A8" t="str">
        <v>Troop 27</v>
      </c>
    </row>
    <row r="9" spans="1:5" x14ac:dyDescent="0.35">
      <c r="A9" t="str">
        <v>Troop 76</v>
      </c>
    </row>
    <row r="10" spans="1:5" x14ac:dyDescent="0.35">
      <c r="A10" t="str">
        <v>Pack 76</v>
      </c>
    </row>
    <row r="11" spans="1:5" x14ac:dyDescent="0.35">
      <c r="A11" t="str">
        <v>Troop 8</v>
      </c>
    </row>
    <row r="12" spans="1:5" x14ac:dyDescent="0.35">
      <c r="A12" t="str">
        <v>Pack 8</v>
      </c>
    </row>
    <row r="13" spans="1:5" x14ac:dyDescent="0.35">
      <c r="A13" t="str">
        <v>Troop 132</v>
      </c>
    </row>
    <row r="14" spans="1:5" x14ac:dyDescent="0.35">
      <c r="A14" t="str">
        <v>Troop 37</v>
      </c>
    </row>
    <row r="15" spans="1:5" x14ac:dyDescent="0.35">
      <c r="A15" t="str">
        <v>Troop 88</v>
      </c>
    </row>
    <row r="16" spans="1:5" x14ac:dyDescent="0.35">
      <c r="A16" t="str">
        <v>Troop 88G</v>
      </c>
    </row>
    <row r="17" spans="1:1" x14ac:dyDescent="0.35">
      <c r="A17" t="str">
        <v>Troop 41</v>
      </c>
    </row>
    <row r="18" spans="1:1" x14ac:dyDescent="0.35">
      <c r="A18">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6"/>
  <sheetViews>
    <sheetView workbookViewId="0">
      <selection activeCell="A37" sqref="A37:XFD37"/>
    </sheetView>
  </sheetViews>
  <sheetFormatPr defaultRowHeight="14.5" x14ac:dyDescent="0.35"/>
  <cols>
    <col min="1" max="1" width="12" bestFit="1" customWidth="1"/>
    <col min="2" max="3" width="12" customWidth="1"/>
    <col min="6" max="6" width="10.453125" bestFit="1"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F2+G2</f>
        <v>15</v>
      </c>
      <c r="F2">
        <v>15</v>
      </c>
      <c r="G2">
        <f>C2</f>
        <v>0</v>
      </c>
      <c r="H2" t="e">
        <f t="shared" ref="H2:H36" si="0">_xlfn.RANK.EQ(E2,E$2:E$36)</f>
        <v>#VALUE!</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F3+G3</f>
        <v>13</v>
      </c>
      <c r="F3">
        <v>13</v>
      </c>
      <c r="G3">
        <f t="shared" ref="G3:G36" si="2">C3</f>
        <v>0</v>
      </c>
      <c r="H3" t="e">
        <f t="shared" si="0"/>
        <v>#VALUE!</v>
      </c>
      <c r="I3" t="e" cm="1">
        <f t="array" ref="I3">SUMPRODUCT(($B$2:$B$36=B3)*(E3&lt;=$E$2:$E$36))</f>
        <v>#REF!</v>
      </c>
    </row>
    <row r="4" spans="1:9" x14ac:dyDescent="0.35">
      <c r="A4" t="e">
        <f>Summary!#REF!</f>
        <v>#REF!</v>
      </c>
      <c r="B4" t="e">
        <f>Summary!#REF!</f>
        <v>#REF!</v>
      </c>
      <c r="C4">
        <f>Table1[[#This Row],[Handicap]]</f>
        <v>0</v>
      </c>
      <c r="D4" t="e">
        <f>Summary!#REF!</f>
        <v>#REF!</v>
      </c>
      <c r="E4">
        <f t="shared" si="1"/>
        <v>56</v>
      </c>
      <c r="F4">
        <v>56</v>
      </c>
      <c r="G4">
        <f t="shared" si="2"/>
        <v>0</v>
      </c>
      <c r="H4" t="e">
        <f t="shared" si="0"/>
        <v>#VALUE!</v>
      </c>
      <c r="I4" t="e" cm="1">
        <f t="array" ref="I4">SUMPRODUCT(($B$2:$B$36=B4)*(E4&lt;=$E$2:$E$36))</f>
        <v>#REF!</v>
      </c>
    </row>
    <row r="5" spans="1:9" x14ac:dyDescent="0.35">
      <c r="A5" t="str">
        <f>Summary!A4</f>
        <v>Timberwolves</v>
      </c>
      <c r="B5" t="str">
        <f>Summary!B4</f>
        <v>Experienced</v>
      </c>
      <c r="C5">
        <f>Table1[[#This Row],[Handicap]]</f>
        <v>0</v>
      </c>
      <c r="D5" t="str">
        <f>Summary!D4</f>
        <v>Troop 24</v>
      </c>
      <c r="E5">
        <f t="shared" si="1"/>
        <v>87</v>
      </c>
      <c r="F5">
        <v>87</v>
      </c>
      <c r="G5">
        <f t="shared" si="2"/>
        <v>0</v>
      </c>
      <c r="H5" t="e">
        <f t="shared" si="0"/>
        <v>#VALUE!</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90</v>
      </c>
      <c r="F6">
        <v>90</v>
      </c>
      <c r="G6">
        <f t="shared" si="2"/>
        <v>0</v>
      </c>
      <c r="H6" t="e">
        <f t="shared" si="0"/>
        <v>#VALUE!</v>
      </c>
      <c r="I6" t="e" cm="1">
        <f t="array" ref="I6">SUMPRODUCT(($B$2:$B$36=B6)*(E6&lt;=$E$2:$E$36))</f>
        <v>#REF!</v>
      </c>
    </row>
    <row r="7" spans="1:9" x14ac:dyDescent="0.35">
      <c r="A7" t="str">
        <f>Summary!A6</f>
        <v>Orange Juice</v>
      </c>
      <c r="B7" t="str">
        <f>Summary!B6</f>
        <v>Experienced</v>
      </c>
      <c r="C7">
        <f>Table1[[#This Row],[Handicap]]</f>
        <v>0</v>
      </c>
      <c r="D7" t="str">
        <f>Summary!D6</f>
        <v>Troop 2</v>
      </c>
      <c r="E7">
        <f t="shared" si="1"/>
        <v>12</v>
      </c>
      <c r="F7">
        <v>12</v>
      </c>
      <c r="G7">
        <f t="shared" si="2"/>
        <v>0</v>
      </c>
      <c r="H7" t="e">
        <f t="shared" si="0"/>
        <v>#VALUE!</v>
      </c>
      <c r="I7" t="e" cm="1">
        <f t="array" ref="I7">SUMPRODUCT(($B$2:$B$36=B7)*(E7&lt;=$E$2:$E$36))</f>
        <v>#REF!</v>
      </c>
    </row>
    <row r="8" spans="1:9" x14ac:dyDescent="0.35">
      <c r="A8" t="str">
        <f>Summary!A7</f>
        <v>3M</v>
      </c>
      <c r="B8" t="str">
        <f>Summary!B7</f>
        <v>New Scout</v>
      </c>
      <c r="C8">
        <f>Table1[[#This Row],[Handicap]]</f>
        <v>0</v>
      </c>
      <c r="D8" t="str">
        <f>Summary!D7</f>
        <v>Troop 2</v>
      </c>
      <c r="E8">
        <f t="shared" si="1"/>
        <v>34</v>
      </c>
      <c r="F8">
        <v>34</v>
      </c>
      <c r="G8">
        <f t="shared" si="2"/>
        <v>0</v>
      </c>
      <c r="H8" t="e">
        <f t="shared" si="0"/>
        <v>#VALUE!</v>
      </c>
      <c r="I8" t="e" cm="1">
        <f t="array" ref="I8">SUMPRODUCT(($B$2:$B$36=B8)*(E8&lt;=$E$2:$E$36))</f>
        <v>#REF!</v>
      </c>
    </row>
    <row r="9" spans="1:9" x14ac:dyDescent="0.35">
      <c r="A9" t="str">
        <f>Summary!A8</f>
        <v>Space skaters</v>
      </c>
      <c r="B9" t="str">
        <f>Summary!B8</f>
        <v>Webelos</v>
      </c>
      <c r="C9">
        <f>Table1[[#This Row],[Handicap]]</f>
        <v>0</v>
      </c>
      <c r="D9" t="str">
        <f>Summary!D8</f>
        <v>Pack 3024</v>
      </c>
      <c r="E9">
        <f t="shared" si="1"/>
        <v>53</v>
      </c>
      <c r="F9">
        <v>53</v>
      </c>
      <c r="G9">
        <f t="shared" si="2"/>
        <v>0</v>
      </c>
      <c r="H9" t="e">
        <f t="shared" si="0"/>
        <v>#VALUE!</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21</v>
      </c>
      <c r="F10">
        <v>21</v>
      </c>
      <c r="G10">
        <f t="shared" si="2"/>
        <v>0</v>
      </c>
      <c r="H10" t="e">
        <f t="shared" si="0"/>
        <v>#VALUE!</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3</v>
      </c>
      <c r="F11">
        <v>3</v>
      </c>
      <c r="G11">
        <f t="shared" si="2"/>
        <v>0</v>
      </c>
      <c r="H11" t="e">
        <f t="shared" si="0"/>
        <v>#VALUE!</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4</v>
      </c>
      <c r="F12">
        <v>4</v>
      </c>
      <c r="G12">
        <f t="shared" si="2"/>
        <v>0</v>
      </c>
      <c r="H12" t="e">
        <f t="shared" si="0"/>
        <v>#VALUE!</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t="e">
        <f t="shared" si="0"/>
        <v>#VALUE!</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t="e">
        <f t="shared" si="0"/>
        <v>#VALUE!</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t="e">
        <f t="shared" si="0"/>
        <v>#VALUE!</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t="e">
        <f t="shared" si="0"/>
        <v>#VALUE!</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t="e">
        <f t="shared" si="0"/>
        <v>#VALUE!</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t="e">
        <f t="shared" si="0"/>
        <v>#VALUE!</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t="e">
        <f t="shared" si="0"/>
        <v>#VALUE!</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t="e">
        <f t="shared" si="0"/>
        <v>#VALUE!</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t="e">
        <f t="shared" si="0"/>
        <v>#VALUE!</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t="e">
        <f t="shared" si="0"/>
        <v>#VALUE!</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t="e">
        <f t="shared" si="0"/>
        <v>#VALUE!</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t="e">
        <f t="shared" si="0"/>
        <v>#VALUE!</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t="e">
        <f t="shared" si="0"/>
        <v>#VALUE!</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t="e">
        <f t="shared" si="0"/>
        <v>#VALUE!</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t="e">
        <f t="shared" si="0"/>
        <v>#VALUE!</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t="e">
        <f t="shared" si="0"/>
        <v>#VALUE!</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t="e">
        <f t="shared" si="0"/>
        <v>#VALUE!</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t="e">
        <f t="shared" si="0"/>
        <v>#VALUE!</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t="e">
        <f t="shared" si="0"/>
        <v>#VALUE!</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t="e">
        <f t="shared" si="0"/>
        <v>#VALUE!</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t="e">
        <f t="shared" si="0"/>
        <v>#VALUE!</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t="e">
        <f t="shared" si="0"/>
        <v>#VALUE!</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t="e">
        <f t="shared" si="0"/>
        <v>#VALUE!</v>
      </c>
      <c r="I35" t="e" cm="1">
        <f t="array" ref="I35">SUMPRODUCT(($B$2:$B$36=B35)*(E35&lt;=$E$2:$E$36))</f>
        <v>#REF!</v>
      </c>
    </row>
    <row r="36" spans="1:9" x14ac:dyDescent="0.35">
      <c r="A36">
        <f>Summary!A34</f>
        <v>0</v>
      </c>
      <c r="B36">
        <f>Summary!B34</f>
        <v>0</v>
      </c>
      <c r="C36" t="e">
        <f>Table1[[#This Row],[Handicap]]</f>
        <v>#VALUE!</v>
      </c>
      <c r="D36">
        <f>Summary!D34</f>
        <v>0</v>
      </c>
      <c r="E36" t="e">
        <f t="shared" si="1"/>
        <v>#VALUE!</v>
      </c>
      <c r="G36" t="e">
        <f t="shared" si="2"/>
        <v>#VALUE!</v>
      </c>
      <c r="H36" t="e">
        <f t="shared" si="0"/>
        <v>#VALUE!</v>
      </c>
      <c r="I36" t="e" cm="1">
        <f t="array" ref="I36">SUMPRODUCT(($B$2:$B$36=B36)*(E36&lt;=$E$2:$E$36))</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 min="8" max="8" width="11.453125" style="2" customWidth="1"/>
    <col min="9" max="9" width="11.453125" customWidth="1"/>
  </cols>
  <sheetData>
    <row r="1" spans="1:13" x14ac:dyDescent="0.35">
      <c r="A1" t="s">
        <v>0</v>
      </c>
      <c r="B1" t="s">
        <v>7</v>
      </c>
      <c r="C1" t="s">
        <v>26</v>
      </c>
      <c r="D1" t="s">
        <v>1</v>
      </c>
      <c r="E1" t="s">
        <v>4</v>
      </c>
      <c r="F1" t="s">
        <v>2</v>
      </c>
      <c r="G1" t="s">
        <v>5</v>
      </c>
      <c r="H1" s="2" t="s">
        <v>34</v>
      </c>
      <c r="I1" t="s">
        <v>35</v>
      </c>
      <c r="J1" t="s">
        <v>3</v>
      </c>
      <c r="K1" t="s">
        <v>8</v>
      </c>
    </row>
    <row r="2" spans="1:13" x14ac:dyDescent="0.3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t="e" cm="1">
        <f t="array" ref="K2">SUMPRODUCT(($B$2:$B$36=B2)*(E2&lt;=$E$2:$E$36))</f>
        <v>#REF!</v>
      </c>
      <c r="L2" s="1">
        <f>H2*86400</f>
        <v>1590.2</v>
      </c>
      <c r="M2">
        <f>_xlfn.PERCENTRANK.INC(L$2:L$10,L2)</f>
        <v>1</v>
      </c>
    </row>
    <row r="3" spans="1:13" x14ac:dyDescent="0.3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t="e" cm="1">
        <f t="array" ref="K3">SUMPRODUCT(($B$2:$B$36=B3)*(E3&lt;=$E$2:$E$36))</f>
        <v>#REF!</v>
      </c>
      <c r="L3" s="1">
        <f>H3*86400</f>
        <v>345.1</v>
      </c>
      <c r="M3" t="e">
        <f t="shared" ref="M3:M10" si="4">_xlfn.PERCENTILE.EXC(L$2:L$10,L3)</f>
        <v>#NUM!</v>
      </c>
    </row>
    <row r="4" spans="1:13" x14ac:dyDescent="0.35">
      <c r="A4" t="e">
        <f>Summary!#REF!</f>
        <v>#REF!</v>
      </c>
      <c r="B4" t="e">
        <f>Summary!#REF!</f>
        <v>#REF!</v>
      </c>
      <c r="C4">
        <f>Table1[[#This Row],[Handicap]]</f>
        <v>0</v>
      </c>
      <c r="D4" t="e">
        <f>Summary!#REF!</f>
        <v>#REF!</v>
      </c>
      <c r="E4">
        <f t="shared" si="2"/>
        <v>0</v>
      </c>
      <c r="G4">
        <f t="shared" si="3"/>
        <v>0</v>
      </c>
      <c r="H4" s="2">
        <v>3.7442129629629631E-3</v>
      </c>
      <c r="I4">
        <f t="shared" si="0"/>
        <v>9</v>
      </c>
      <c r="J4">
        <f t="shared" si="1"/>
        <v>1</v>
      </c>
      <c r="K4" t="e" cm="1">
        <f t="array" ref="K4">SUMPRODUCT(($B$2:$B$36=B4)*(E4&lt;=$E$2:$E$36))</f>
        <v>#REF!</v>
      </c>
      <c r="L4" s="1">
        <f t="shared" ref="L4:L10" si="5">H4*86400</f>
        <v>323.5</v>
      </c>
      <c r="M4" t="e">
        <f t="shared" si="4"/>
        <v>#NUM!</v>
      </c>
    </row>
    <row r="5" spans="1:13" x14ac:dyDescent="0.35">
      <c r="A5" t="str">
        <f>Summary!A4</f>
        <v>Timberwolves</v>
      </c>
      <c r="B5" t="str">
        <f>Summary!B4</f>
        <v>Experienced</v>
      </c>
      <c r="C5">
        <f>Table1[[#This Row],[Handicap]]</f>
        <v>0</v>
      </c>
      <c r="D5" t="str">
        <f>Summary!D4</f>
        <v>Troop 24</v>
      </c>
      <c r="E5">
        <f t="shared" si="2"/>
        <v>0</v>
      </c>
      <c r="G5">
        <f t="shared" si="3"/>
        <v>0</v>
      </c>
      <c r="H5" s="2">
        <v>4.5682870370370365E-3</v>
      </c>
      <c r="I5">
        <f t="shared" si="0"/>
        <v>7</v>
      </c>
      <c r="J5">
        <f t="shared" si="1"/>
        <v>1</v>
      </c>
      <c r="K5" t="e" cm="1">
        <f t="array" ref="K5">SUMPRODUCT(($B$2:$B$36=B5)*(E5&lt;=$E$2:$E$36))</f>
        <v>#REF!</v>
      </c>
      <c r="L5" s="1">
        <f t="shared" si="5"/>
        <v>394.69999999999993</v>
      </c>
      <c r="M5" t="e">
        <f t="shared" si="4"/>
        <v>#NUM!</v>
      </c>
    </row>
    <row r="6" spans="1:13" x14ac:dyDescent="0.35">
      <c r="A6" t="str">
        <f>Summary!A5</f>
        <v>Raccoon Rangers</v>
      </c>
      <c r="B6" t="str">
        <f>Summary!B5</f>
        <v>Experienced</v>
      </c>
      <c r="C6">
        <f>Table1[[#This Row],[Handicap]]</f>
        <v>0</v>
      </c>
      <c r="D6" t="str">
        <f>Summary!D5</f>
        <v>Troop 24</v>
      </c>
      <c r="E6">
        <f t="shared" si="2"/>
        <v>0</v>
      </c>
      <c r="G6">
        <f t="shared" si="3"/>
        <v>0</v>
      </c>
      <c r="H6" s="2">
        <v>5.1284722222222226E-3</v>
      </c>
      <c r="I6">
        <f t="shared" si="0"/>
        <v>6</v>
      </c>
      <c r="J6">
        <f t="shared" si="1"/>
        <v>1</v>
      </c>
      <c r="K6" t="e" cm="1">
        <f t="array" ref="K6">SUMPRODUCT(($B$2:$B$36=B6)*(E6&lt;=$E$2:$E$36))</f>
        <v>#REF!</v>
      </c>
      <c r="L6" s="1">
        <f t="shared" si="5"/>
        <v>443.1</v>
      </c>
      <c r="M6" t="e">
        <f t="shared" si="4"/>
        <v>#NUM!</v>
      </c>
    </row>
    <row r="7" spans="1:13" x14ac:dyDescent="0.35">
      <c r="A7" t="str">
        <f>Summary!A6</f>
        <v>Orange Juice</v>
      </c>
      <c r="B7" t="str">
        <f>Summary!B6</f>
        <v>Experienced</v>
      </c>
      <c r="C7">
        <f>Table1[[#This Row],[Handicap]]</f>
        <v>0</v>
      </c>
      <c r="D7" t="str">
        <f>Summary!D6</f>
        <v>Troop 2</v>
      </c>
      <c r="E7">
        <f t="shared" si="2"/>
        <v>0</v>
      </c>
      <c r="G7">
        <f t="shared" si="3"/>
        <v>0</v>
      </c>
      <c r="H7" s="2">
        <v>7.4722222222222212E-3</v>
      </c>
      <c r="I7">
        <f t="shared" si="0"/>
        <v>5</v>
      </c>
      <c r="J7">
        <f t="shared" si="1"/>
        <v>1</v>
      </c>
      <c r="K7" t="e" cm="1">
        <f t="array" ref="K7">SUMPRODUCT(($B$2:$B$36=B7)*(E7&lt;=$E$2:$E$36))</f>
        <v>#REF!</v>
      </c>
      <c r="L7" s="1">
        <f t="shared" si="5"/>
        <v>645.59999999999991</v>
      </c>
      <c r="M7" t="e">
        <f t="shared" si="4"/>
        <v>#NUM!</v>
      </c>
    </row>
    <row r="8" spans="1:13" x14ac:dyDescent="0.35">
      <c r="A8" t="str">
        <f>Summary!A7</f>
        <v>3M</v>
      </c>
      <c r="B8" t="str">
        <f>Summary!B7</f>
        <v>New Scout</v>
      </c>
      <c r="C8">
        <f>Table1[[#This Row],[Handicap]]</f>
        <v>0</v>
      </c>
      <c r="D8" t="str">
        <f>Summary!D7</f>
        <v>Troop 2</v>
      </c>
      <c r="E8">
        <f t="shared" si="2"/>
        <v>0</v>
      </c>
      <c r="G8">
        <f t="shared" si="3"/>
        <v>0</v>
      </c>
      <c r="H8" s="2">
        <v>1.1741898148148149E-2</v>
      </c>
      <c r="I8">
        <f t="shared" si="0"/>
        <v>4</v>
      </c>
      <c r="J8">
        <f t="shared" si="1"/>
        <v>1</v>
      </c>
      <c r="K8" t="e" cm="1">
        <f t="array" ref="K8">SUMPRODUCT(($B$2:$B$36=B8)*(E8&lt;=$E$2:$E$36))</f>
        <v>#REF!</v>
      </c>
      <c r="L8" s="1">
        <f t="shared" si="5"/>
        <v>1014.5000000000001</v>
      </c>
      <c r="M8" t="e">
        <f t="shared" si="4"/>
        <v>#NUM!</v>
      </c>
    </row>
    <row r="9" spans="1:13" x14ac:dyDescent="0.35">
      <c r="A9" t="str">
        <f>Summary!A8</f>
        <v>Space skaters</v>
      </c>
      <c r="B9" t="str">
        <f>Summary!B8</f>
        <v>Webelos</v>
      </c>
      <c r="C9">
        <f>Table1[[#This Row],[Handicap]]</f>
        <v>0</v>
      </c>
      <c r="D9" t="str">
        <f>Summary!D8</f>
        <v>Pack 3024</v>
      </c>
      <c r="E9">
        <f t="shared" si="2"/>
        <v>0</v>
      </c>
      <c r="G9">
        <f t="shared" si="3"/>
        <v>0</v>
      </c>
      <c r="H9" s="2">
        <v>1.4142361111111111E-2</v>
      </c>
      <c r="I9">
        <f t="shared" si="0"/>
        <v>3</v>
      </c>
      <c r="J9">
        <f t="shared" si="1"/>
        <v>1</v>
      </c>
      <c r="K9" t="e" cm="1">
        <f t="array" ref="K9">SUMPRODUCT(($B$2:$B$36=B9)*(E9&lt;=$E$2:$E$36))</f>
        <v>#REF!</v>
      </c>
      <c r="L9" s="1">
        <f t="shared" si="5"/>
        <v>1221.8999999999999</v>
      </c>
      <c r="M9" t="e">
        <f t="shared" si="4"/>
        <v>#NUM!</v>
      </c>
    </row>
    <row r="10" spans="1:13" x14ac:dyDescent="0.35">
      <c r="A10" t="str">
        <f>Summary!A9</f>
        <v>Ninja Armadillos</v>
      </c>
      <c r="B10" t="str">
        <f>Summary!B9</f>
        <v>Experienced</v>
      </c>
      <c r="C10">
        <f>Table1[[#This Row],[Handicap]]</f>
        <v>0</v>
      </c>
      <c r="D10" t="str">
        <f>Summary!D9</f>
        <v>Troop 160</v>
      </c>
      <c r="E10">
        <f t="shared" si="2"/>
        <v>0</v>
      </c>
      <c r="G10">
        <f t="shared" si="3"/>
        <v>0</v>
      </c>
      <c r="H10" s="2">
        <v>1.4936342592592591E-2</v>
      </c>
      <c r="I10">
        <f t="shared" si="0"/>
        <v>2</v>
      </c>
      <c r="J10">
        <f t="shared" si="1"/>
        <v>1</v>
      </c>
      <c r="K10" t="e" cm="1">
        <f t="array" ref="K10">SUMPRODUCT(($B$2:$B$36=B10)*(E10&lt;=$E$2:$E$36))</f>
        <v>#REF!</v>
      </c>
      <c r="L10" s="1">
        <f t="shared" si="5"/>
        <v>1290.5</v>
      </c>
      <c r="M10" t="e">
        <f t="shared" si="4"/>
        <v>#NUM!</v>
      </c>
    </row>
    <row r="11" spans="1:13" x14ac:dyDescent="0.35">
      <c r="A11" t="str">
        <f>Summary!A10</f>
        <v>Senior Patrol</v>
      </c>
      <c r="B11" t="str">
        <f>Summary!B10</f>
        <v>Experienced</v>
      </c>
      <c r="C11">
        <f>Table1[[#This Row],[Handicap]]</f>
        <v>0</v>
      </c>
      <c r="D11" t="str">
        <f>Summary!D10</f>
        <v>Troop 160</v>
      </c>
      <c r="E11">
        <f t="shared" si="2"/>
        <v>0</v>
      </c>
      <c r="G11">
        <f t="shared" si="3"/>
        <v>0</v>
      </c>
      <c r="I11" t="e">
        <f t="shared" si="0"/>
        <v>#N/A</v>
      </c>
      <c r="J11">
        <f t="shared" si="1"/>
        <v>1</v>
      </c>
      <c r="K11" t="e" cm="1">
        <f t="array" ref="K11">SUMPRODUCT(($B$2:$B$36=B11)*(E11&lt;=$E$2:$E$36))</f>
        <v>#REF!</v>
      </c>
    </row>
    <row r="12" spans="1:13" x14ac:dyDescent="0.35">
      <c r="A12" t="str">
        <f>Summary!A11</f>
        <v>patrol 1</v>
      </c>
      <c r="B12" t="str">
        <f>Summary!B11</f>
        <v>New Scout</v>
      </c>
      <c r="C12">
        <f>Table1[[#This Row],[Handicap]]</f>
        <v>0</v>
      </c>
      <c r="D12" t="str">
        <f>Summary!D11</f>
        <v>Troop 129</v>
      </c>
      <c r="E12">
        <f t="shared" si="2"/>
        <v>0</v>
      </c>
      <c r="G12">
        <f t="shared" si="3"/>
        <v>0</v>
      </c>
      <c r="I12" t="e">
        <f t="shared" si="0"/>
        <v>#N/A</v>
      </c>
      <c r="J12">
        <f t="shared" si="1"/>
        <v>1</v>
      </c>
      <c r="K12" t="e" cm="1">
        <f t="array" ref="K12">SUMPRODUCT(($B$2:$B$36=B12)*(E12&lt;=$E$2:$E$36))</f>
        <v>#REF!</v>
      </c>
    </row>
    <row r="13" spans="1:13" x14ac:dyDescent="0.35">
      <c r="A13" t="str">
        <f>Summary!A12</f>
        <v>Patrol 2</v>
      </c>
      <c r="B13" t="str">
        <f>Summary!B12</f>
        <v>New Scout</v>
      </c>
      <c r="C13">
        <f>Table1[[#This Row],[Handicap]]</f>
        <v>0</v>
      </c>
      <c r="D13" t="str">
        <f>Summary!D12</f>
        <v>Troop 129</v>
      </c>
      <c r="E13">
        <f t="shared" si="2"/>
        <v>0</v>
      </c>
      <c r="G13">
        <f t="shared" si="3"/>
        <v>0</v>
      </c>
      <c r="I13" t="e">
        <f t="shared" si="0"/>
        <v>#N/A</v>
      </c>
      <c r="J13">
        <f t="shared" si="1"/>
        <v>1</v>
      </c>
      <c r="K13" t="e" cm="1">
        <f t="array" ref="K13">SUMPRODUCT(($B$2:$B$36=B13)*(E13&lt;=$E$2:$E$36))</f>
        <v>#REF!</v>
      </c>
    </row>
    <row r="14" spans="1:13" x14ac:dyDescent="0.35">
      <c r="A14" t="str">
        <f>Summary!A13</f>
        <v>Funnererist Patrol</v>
      </c>
      <c r="B14" t="str">
        <f>Summary!B13</f>
        <v>Experienced</v>
      </c>
      <c r="C14">
        <f>Table1[[#This Row],[Handicap]]</f>
        <v>0</v>
      </c>
      <c r="D14" t="str">
        <f>Summary!D13</f>
        <v>Troop 27</v>
      </c>
      <c r="E14">
        <f t="shared" si="2"/>
        <v>0</v>
      </c>
      <c r="G14">
        <f t="shared" si="3"/>
        <v>0</v>
      </c>
      <c r="I14" t="e">
        <f t="shared" si="0"/>
        <v>#N/A</v>
      </c>
      <c r="J14">
        <f t="shared" si="1"/>
        <v>1</v>
      </c>
      <c r="K14" t="e" cm="1">
        <f t="array" ref="K14">SUMPRODUCT(($B$2:$B$36=B14)*(E14&lt;=$E$2:$E$36))</f>
        <v>#REF!</v>
      </c>
    </row>
    <row r="15" spans="1:13" x14ac:dyDescent="0.35">
      <c r="A15" t="str">
        <f>Summary!A14</f>
        <v>Trailblazer Patrol</v>
      </c>
      <c r="B15" t="str">
        <f>Summary!B14</f>
        <v>New Scout</v>
      </c>
      <c r="C15">
        <f>Table1[[#This Row],[Handicap]]</f>
        <v>0</v>
      </c>
      <c r="D15" t="str">
        <f>Summary!D14</f>
        <v>Troop 27</v>
      </c>
      <c r="E15">
        <f t="shared" si="2"/>
        <v>0</v>
      </c>
      <c r="G15">
        <f t="shared" si="3"/>
        <v>0</v>
      </c>
      <c r="I15" t="e">
        <f t="shared" si="0"/>
        <v>#N/A</v>
      </c>
      <c r="J15">
        <f t="shared" si="1"/>
        <v>1</v>
      </c>
      <c r="K15" t="e" cm="1">
        <f t="array" ref="K15">SUMPRODUCT(($B$2:$B$36=B15)*(E15&lt;=$E$2:$E$36))</f>
        <v>#REF!</v>
      </c>
    </row>
    <row r="16" spans="1:13" x14ac:dyDescent="0.35">
      <c r="A16" t="str">
        <f>Summary!A15</f>
        <v>Ent Patrol</v>
      </c>
      <c r="B16" t="str">
        <f>Summary!B15</f>
        <v>Experienced</v>
      </c>
      <c r="C16">
        <f>Table1[[#This Row],[Handicap]]</f>
        <v>0</v>
      </c>
      <c r="D16" t="str">
        <f>Summary!D15</f>
        <v>Troop 27</v>
      </c>
      <c r="E16">
        <f t="shared" si="2"/>
        <v>0</v>
      </c>
      <c r="G16">
        <f t="shared" si="3"/>
        <v>0</v>
      </c>
      <c r="I16" t="e">
        <f t="shared" si="0"/>
        <v>#N/A</v>
      </c>
      <c r="J16">
        <f t="shared" si="1"/>
        <v>1</v>
      </c>
      <c r="K16" t="e" cm="1">
        <f t="array" ref="K16">SUMPRODUCT(($B$2:$B$36=B16)*(E16&lt;=$E$2:$E$36))</f>
        <v>#REF!</v>
      </c>
    </row>
    <row r="17" spans="1:11" x14ac:dyDescent="0.35">
      <c r="A17" t="str">
        <f>Summary!A16</f>
        <v>Icey Dragons</v>
      </c>
      <c r="B17" t="str">
        <f>Summary!B16</f>
        <v>Experienced</v>
      </c>
      <c r="C17">
        <f>Table1[[#This Row],[Handicap]]</f>
        <v>0</v>
      </c>
      <c r="D17" t="str">
        <f>Summary!D16</f>
        <v>Troop 76</v>
      </c>
      <c r="E17">
        <f t="shared" si="2"/>
        <v>0</v>
      </c>
      <c r="G17">
        <f t="shared" si="3"/>
        <v>0</v>
      </c>
      <c r="I17" t="e">
        <f t="shared" si="0"/>
        <v>#N/A</v>
      </c>
      <c r="J17">
        <f t="shared" si="1"/>
        <v>1</v>
      </c>
      <c r="K17" t="e" cm="1">
        <f t="array" ref="K17">SUMPRODUCT(($B$2:$B$36=B17)*(E17&lt;=$E$2:$E$36))</f>
        <v>#REF!</v>
      </c>
    </row>
    <row r="18" spans="1:11" x14ac:dyDescent="0.35">
      <c r="A18" t="str">
        <f>Summary!A17</f>
        <v>American Dragon</v>
      </c>
      <c r="B18" t="str">
        <f>Summary!B17</f>
        <v>Webelos</v>
      </c>
      <c r="C18">
        <f>Table1[[#This Row],[Handicap]]</f>
        <v>0</v>
      </c>
      <c r="D18" t="str">
        <f>Summary!D17</f>
        <v>Pack 76</v>
      </c>
      <c r="E18">
        <f t="shared" si="2"/>
        <v>0</v>
      </c>
      <c r="G18">
        <f t="shared" si="3"/>
        <v>0</v>
      </c>
      <c r="I18" t="e">
        <f t="shared" si="0"/>
        <v>#N/A</v>
      </c>
      <c r="J18">
        <f t="shared" si="1"/>
        <v>1</v>
      </c>
      <c r="K18" t="e" cm="1">
        <f t="array" ref="K18">SUMPRODUCT(($B$2:$B$36=B18)*(E18&lt;=$E$2:$E$36))</f>
        <v>#REF!</v>
      </c>
    </row>
    <row r="19" spans="1:11" x14ac:dyDescent="0.35">
      <c r="A19" t="str">
        <f>Summary!A18</f>
        <v>Reapers</v>
      </c>
      <c r="B19" t="str">
        <f>Summary!B18</f>
        <v>Experienced</v>
      </c>
      <c r="C19">
        <f>Table1[[#This Row],[Handicap]]</f>
        <v>0</v>
      </c>
      <c r="D19" t="str">
        <f>Summary!D18</f>
        <v>Troop 8</v>
      </c>
      <c r="E19">
        <f t="shared" si="2"/>
        <v>0</v>
      </c>
      <c r="G19">
        <f t="shared" si="3"/>
        <v>0</v>
      </c>
      <c r="I19" t="e">
        <f t="shared" si="0"/>
        <v>#N/A</v>
      </c>
      <c r="J19">
        <f t="shared" si="1"/>
        <v>1</v>
      </c>
      <c r="K19" t="e" cm="1">
        <f t="array" ref="K19">SUMPRODUCT(($B$2:$B$36=B19)*(E19&lt;=$E$2:$E$36))</f>
        <v>#REF!</v>
      </c>
    </row>
    <row r="20" spans="1:11" x14ac:dyDescent="0.35">
      <c r="A20" t="str">
        <f>Summary!A19</f>
        <v>Storm</v>
      </c>
      <c r="B20" t="str">
        <f>Summary!B19</f>
        <v>Experienced</v>
      </c>
      <c r="C20">
        <f>Table1[[#This Row],[Handicap]]</f>
        <v>0</v>
      </c>
      <c r="D20" t="str">
        <f>Summary!D19</f>
        <v>Troop 8</v>
      </c>
      <c r="E20">
        <f t="shared" si="2"/>
        <v>0</v>
      </c>
      <c r="G20">
        <f t="shared" si="3"/>
        <v>0</v>
      </c>
      <c r="I20" t="e">
        <f t="shared" si="0"/>
        <v>#N/A</v>
      </c>
      <c r="J20">
        <f t="shared" si="1"/>
        <v>1</v>
      </c>
      <c r="K20" t="e" cm="1">
        <f t="array" ref="K20">SUMPRODUCT(($B$2:$B$36=B20)*(E20&lt;=$E$2:$E$36))</f>
        <v>#REF!</v>
      </c>
    </row>
    <row r="21" spans="1:11" x14ac:dyDescent="0.35">
      <c r="A21" t="str">
        <f>Summary!A20</f>
        <v>Lightning</v>
      </c>
      <c r="B21" t="str">
        <f>Summary!B20</f>
        <v>Experienced</v>
      </c>
      <c r="C21">
        <f>Table1[[#This Row],[Handicap]]</f>
        <v>0</v>
      </c>
      <c r="D21" t="str">
        <f>Summary!D20</f>
        <v>Troop 8</v>
      </c>
      <c r="E21">
        <f t="shared" si="2"/>
        <v>0</v>
      </c>
      <c r="G21">
        <f t="shared" si="3"/>
        <v>0</v>
      </c>
      <c r="I21" t="e">
        <f t="shared" si="0"/>
        <v>#N/A</v>
      </c>
      <c r="J21">
        <f t="shared" si="1"/>
        <v>1</v>
      </c>
      <c r="K21" t="e" cm="1">
        <f t="array" ref="K21">SUMPRODUCT(($B$2:$B$36=B21)*(E21&lt;=$E$2:$E$36))</f>
        <v>#REF!</v>
      </c>
    </row>
    <row r="22" spans="1:11" x14ac:dyDescent="0.35">
      <c r="A22" t="e">
        <f>Summary!#REF!</f>
        <v>#REF!</v>
      </c>
      <c r="B22" t="e">
        <f>Summary!#REF!</f>
        <v>#REF!</v>
      </c>
      <c r="C22">
        <f>Table1[[#This Row],[Handicap]]</f>
        <v>0</v>
      </c>
      <c r="D22" t="e">
        <f>Summary!#REF!</f>
        <v>#REF!</v>
      </c>
      <c r="E22">
        <f t="shared" si="2"/>
        <v>0</v>
      </c>
      <c r="G22">
        <f t="shared" si="3"/>
        <v>0</v>
      </c>
      <c r="I22" t="e">
        <f t="shared" si="0"/>
        <v>#N/A</v>
      </c>
      <c r="J22">
        <f t="shared" si="1"/>
        <v>1</v>
      </c>
      <c r="K22" t="e" cm="1">
        <f t="array" ref="K22">SUMPRODUCT(($B$2:$B$36=B22)*(E22&lt;=$E$2:$E$36))</f>
        <v>#REF!</v>
      </c>
    </row>
    <row r="23" spans="1:11" x14ac:dyDescent="0.35">
      <c r="A23" t="str">
        <f>Summary!A21</f>
        <v>Cobras</v>
      </c>
      <c r="B23" t="str">
        <f>Summary!B21</f>
        <v>Webelos</v>
      </c>
      <c r="C23">
        <f>Table1[[#This Row],[Handicap]]</f>
        <v>0</v>
      </c>
      <c r="D23" t="str">
        <f>Summary!D21</f>
        <v>Pack 8</v>
      </c>
      <c r="E23">
        <f t="shared" si="2"/>
        <v>0</v>
      </c>
      <c r="G23">
        <f t="shared" si="3"/>
        <v>0</v>
      </c>
      <c r="I23" t="e">
        <f t="shared" si="0"/>
        <v>#N/A</v>
      </c>
      <c r="J23">
        <f t="shared" si="1"/>
        <v>1</v>
      </c>
      <c r="K23" t="e" cm="1">
        <f t="array" ref="K23">SUMPRODUCT(($B$2:$B$36=B23)*(E23&lt;=$E$2:$E$36))</f>
        <v>#REF!</v>
      </c>
    </row>
    <row r="24" spans="1:11" x14ac:dyDescent="0.35">
      <c r="A24" t="str">
        <f>Summary!A22</f>
        <v>Silva Warriors</v>
      </c>
      <c r="B24" t="str">
        <f>Summary!B22</f>
        <v>Experienced</v>
      </c>
      <c r="C24">
        <f>Table1[[#This Row],[Handicap]]</f>
        <v>0</v>
      </c>
      <c r="D24" t="str">
        <f>Summary!D22</f>
        <v>Troop 132</v>
      </c>
      <c r="E24">
        <f t="shared" si="2"/>
        <v>0</v>
      </c>
      <c r="G24">
        <f t="shared" si="3"/>
        <v>0</v>
      </c>
      <c r="I24" t="e">
        <f t="shared" si="0"/>
        <v>#N/A</v>
      </c>
      <c r="J24">
        <f t="shared" si="1"/>
        <v>1</v>
      </c>
      <c r="K24" t="e" cm="1">
        <f t="array" ref="K24">SUMPRODUCT(($B$2:$B$36=B24)*(E24&lt;=$E$2:$E$36))</f>
        <v>#REF!</v>
      </c>
    </row>
    <row r="25" spans="1:11" x14ac:dyDescent="0.35">
      <c r="A25" t="str">
        <f>Summary!A23</f>
        <v>Flaming Arrows</v>
      </c>
      <c r="B25" t="str">
        <f>Summary!B23</f>
        <v>Experienced</v>
      </c>
      <c r="C25">
        <f>Table1[[#This Row],[Handicap]]</f>
        <v>0</v>
      </c>
      <c r="D25" t="str">
        <f>Summary!D23</f>
        <v>Troop 132</v>
      </c>
      <c r="E25">
        <f t="shared" si="2"/>
        <v>0</v>
      </c>
      <c r="G25">
        <f t="shared" si="3"/>
        <v>0</v>
      </c>
      <c r="I25" t="e">
        <f t="shared" si="0"/>
        <v>#N/A</v>
      </c>
      <c r="J25">
        <f t="shared" si="1"/>
        <v>1</v>
      </c>
      <c r="K25" t="e" cm="1">
        <f t="array" ref="K25">SUMPRODUCT(($B$2:$B$36=B25)*(E25&lt;=$E$2:$E$36))</f>
        <v>#REF!</v>
      </c>
    </row>
    <row r="26" spans="1:11" x14ac:dyDescent="0.35">
      <c r="A26" t="str">
        <f>Summary!A24</f>
        <v>Blackhawks</v>
      </c>
      <c r="B26" t="str">
        <f>Summary!B24</f>
        <v>Experienced</v>
      </c>
      <c r="C26">
        <f>Table1[[#This Row],[Handicap]]</f>
        <v>0</v>
      </c>
      <c r="D26" t="str">
        <f>Summary!D24</f>
        <v>Troop 37</v>
      </c>
      <c r="E26">
        <f t="shared" si="2"/>
        <v>0</v>
      </c>
      <c r="G26">
        <f t="shared" si="3"/>
        <v>0</v>
      </c>
      <c r="I26" t="e">
        <f t="shared" si="0"/>
        <v>#N/A</v>
      </c>
      <c r="J26">
        <f t="shared" si="1"/>
        <v>1</v>
      </c>
      <c r="K26" t="e" cm="1">
        <f t="array" ref="K26">SUMPRODUCT(($B$2:$B$36=B26)*(E26&lt;=$E$2:$E$36))</f>
        <v>#REF!</v>
      </c>
    </row>
    <row r="27" spans="1:11" x14ac:dyDescent="0.35">
      <c r="A27" t="str">
        <f>Summary!A25</f>
        <v>Howling Coyotes</v>
      </c>
      <c r="B27" t="str">
        <f>Summary!B25</f>
        <v>Experienced</v>
      </c>
      <c r="C27">
        <f>Table1[[#This Row],[Handicap]]</f>
        <v>0</v>
      </c>
      <c r="D27" t="str">
        <f>Summary!D25</f>
        <v>Troop 37</v>
      </c>
      <c r="E27">
        <f t="shared" si="2"/>
        <v>0</v>
      </c>
      <c r="G27">
        <f t="shared" si="3"/>
        <v>0</v>
      </c>
      <c r="I27" t="e">
        <f t="shared" si="0"/>
        <v>#N/A</v>
      </c>
      <c r="J27">
        <f t="shared" si="1"/>
        <v>1</v>
      </c>
      <c r="K27" t="e" cm="1">
        <f t="array" ref="K27">SUMPRODUCT(($B$2:$B$36=B27)*(E27&lt;=$E$2:$E$36))</f>
        <v>#REF!</v>
      </c>
    </row>
    <row r="28" spans="1:11" x14ac:dyDescent="0.35">
      <c r="A28" t="str">
        <f>Summary!A26</f>
        <v>Roaring Raptors</v>
      </c>
      <c r="B28" t="str">
        <f>Summary!B26</f>
        <v>New Scout</v>
      </c>
      <c r="C28">
        <f>Table1[[#This Row],[Handicap]]</f>
        <v>0</v>
      </c>
      <c r="D28" t="str">
        <f>Summary!D26</f>
        <v>Troop 37</v>
      </c>
      <c r="E28">
        <f t="shared" si="2"/>
        <v>0</v>
      </c>
      <c r="G28">
        <f t="shared" si="3"/>
        <v>0</v>
      </c>
      <c r="I28" t="e">
        <f t="shared" si="0"/>
        <v>#N/A</v>
      </c>
      <c r="J28">
        <f t="shared" si="1"/>
        <v>1</v>
      </c>
      <c r="K28" t="e" cm="1">
        <f t="array" ref="K28">SUMPRODUCT(($B$2:$B$36=B28)*(E28&lt;=$E$2:$E$36))</f>
        <v>#REF!</v>
      </c>
    </row>
    <row r="29" spans="1:11" x14ac:dyDescent="0.35">
      <c r="A29" t="str">
        <f>Summary!A27</f>
        <v>Atomic Dragons</v>
      </c>
      <c r="B29" t="str">
        <f>Summary!B27</f>
        <v>Experienced</v>
      </c>
      <c r="C29">
        <f>Table1[[#This Row],[Handicap]]</f>
        <v>0</v>
      </c>
      <c r="D29" t="str">
        <f>Summary!D27</f>
        <v>Troop 88</v>
      </c>
      <c r="E29">
        <f t="shared" si="2"/>
        <v>0</v>
      </c>
      <c r="G29">
        <f t="shared" si="3"/>
        <v>0</v>
      </c>
      <c r="I29" t="e">
        <f t="shared" si="0"/>
        <v>#N/A</v>
      </c>
      <c r="J29">
        <f t="shared" si="1"/>
        <v>1</v>
      </c>
      <c r="K29" t="e" cm="1">
        <f t="array" ref="K29">SUMPRODUCT(($B$2:$B$36=B29)*(E29&lt;=$E$2:$E$36))</f>
        <v>#REF!</v>
      </c>
    </row>
    <row r="30" spans="1:11" x14ac:dyDescent="0.35">
      <c r="A30" t="str">
        <f>Summary!A28</f>
        <v>Fire Angels</v>
      </c>
      <c r="B30" t="str">
        <f>Summary!B28</f>
        <v>Experienced</v>
      </c>
      <c r="C30">
        <f>Table1[[#This Row],[Handicap]]</f>
        <v>0</v>
      </c>
      <c r="D30" t="str">
        <f>Summary!D28</f>
        <v>Troop 88G</v>
      </c>
      <c r="E30">
        <f t="shared" si="2"/>
        <v>0</v>
      </c>
      <c r="G30">
        <f t="shared" si="3"/>
        <v>0</v>
      </c>
      <c r="I30" t="e">
        <f t="shared" si="0"/>
        <v>#N/A</v>
      </c>
      <c r="J30">
        <f t="shared" si="1"/>
        <v>1</v>
      </c>
      <c r="K30" t="e" cm="1">
        <f t="array" ref="K30">SUMPRODUCT(($B$2:$B$36=B30)*(E30&lt;=$E$2:$E$36))</f>
        <v>#REF!</v>
      </c>
    </row>
    <row r="31" spans="1:11" x14ac:dyDescent="0.35">
      <c r="A31" t="str">
        <f>Summary!A29</f>
        <v>Electric Cobras</v>
      </c>
      <c r="B31" t="str">
        <f>Summary!B29</f>
        <v>New Scout</v>
      </c>
      <c r="C31">
        <f>Table1[[#This Row],[Handicap]]</f>
        <v>0</v>
      </c>
      <c r="D31" t="str">
        <f>Summary!D29</f>
        <v>Troop 41</v>
      </c>
      <c r="E31">
        <f t="shared" si="2"/>
        <v>0</v>
      </c>
      <c r="G31">
        <f t="shared" si="3"/>
        <v>0</v>
      </c>
      <c r="I31" t="e">
        <f t="shared" si="0"/>
        <v>#N/A</v>
      </c>
      <c r="J31">
        <f t="shared" si="1"/>
        <v>1</v>
      </c>
      <c r="K31" t="e" cm="1">
        <f t="array" ref="K31">SUMPRODUCT(($B$2:$B$36=B31)*(E31&lt;=$E$2:$E$36))</f>
        <v>#REF!</v>
      </c>
    </row>
    <row r="32" spans="1:11" x14ac:dyDescent="0.35">
      <c r="A32" t="str">
        <f>Summary!A30</f>
        <v>Seawolves</v>
      </c>
      <c r="B32" t="str">
        <f>Summary!B30</f>
        <v>Experienced</v>
      </c>
      <c r="C32">
        <f>Table1[[#This Row],[Handicap]]</f>
        <v>0</v>
      </c>
      <c r="D32" t="str">
        <f>Summary!D30</f>
        <v>Troop 41</v>
      </c>
      <c r="E32">
        <f t="shared" si="2"/>
        <v>0</v>
      </c>
      <c r="G32">
        <f t="shared" si="3"/>
        <v>0</v>
      </c>
      <c r="I32" t="e">
        <f t="shared" si="0"/>
        <v>#N/A</v>
      </c>
      <c r="J32">
        <f t="shared" si="1"/>
        <v>1</v>
      </c>
      <c r="K32" t="e" cm="1">
        <f t="array" ref="K32">SUMPRODUCT(($B$2:$B$36=B32)*(E32&lt;=$E$2:$E$36))</f>
        <v>#REF!</v>
      </c>
    </row>
    <row r="33" spans="1:11" x14ac:dyDescent="0.35">
      <c r="A33" t="str">
        <f>Summary!A31</f>
        <v>Senior Patrol</v>
      </c>
      <c r="B33" t="str">
        <f>Summary!B31</f>
        <v>Experienced</v>
      </c>
      <c r="C33">
        <f>Table1[[#This Row],[Handicap]]</f>
        <v>0</v>
      </c>
      <c r="D33" t="str">
        <f>Summary!D31</f>
        <v>Troop 41</v>
      </c>
      <c r="E33">
        <f t="shared" si="2"/>
        <v>0</v>
      </c>
      <c r="G33">
        <f t="shared" si="3"/>
        <v>0</v>
      </c>
      <c r="I33" t="e">
        <f t="shared" si="0"/>
        <v>#N/A</v>
      </c>
      <c r="J33">
        <f t="shared" si="1"/>
        <v>1</v>
      </c>
      <c r="K33" t="e" cm="1">
        <f t="array" ref="K33">SUMPRODUCT(($B$2:$B$36=B33)*(E33&lt;=$E$2:$E$36))</f>
        <v>#REF!</v>
      </c>
    </row>
    <row r="34" spans="1:11" x14ac:dyDescent="0.35">
      <c r="A34">
        <f>Summary!A32</f>
        <v>0</v>
      </c>
      <c r="B34">
        <f>Summary!B32</f>
        <v>0</v>
      </c>
      <c r="C34">
        <f>Table1[[#This Row],[Handicap]]</f>
        <v>0</v>
      </c>
      <c r="D34">
        <f>Summary!D32</f>
        <v>0</v>
      </c>
      <c r="E34">
        <f t="shared" si="2"/>
        <v>0</v>
      </c>
      <c r="G34">
        <f t="shared" si="3"/>
        <v>0</v>
      </c>
      <c r="I34" t="e">
        <f t="shared" si="0"/>
        <v>#N/A</v>
      </c>
      <c r="J34">
        <f t="shared" si="1"/>
        <v>1</v>
      </c>
      <c r="K34" t="e" cm="1">
        <f t="array" ref="K34">SUMPRODUCT(($B$2:$B$36=B34)*(E34&lt;=$E$2:$E$36))</f>
        <v>#REF!</v>
      </c>
    </row>
    <row r="35" spans="1:11" x14ac:dyDescent="0.35">
      <c r="A35">
        <f>Summary!A33</f>
        <v>0</v>
      </c>
      <c r="B35">
        <f>Summary!B33</f>
        <v>0</v>
      </c>
      <c r="C35">
        <f>Table1[[#This Row],[Handicap]]</f>
        <v>0</v>
      </c>
      <c r="D35">
        <f>Summary!D33</f>
        <v>0</v>
      </c>
      <c r="E35">
        <f t="shared" si="2"/>
        <v>0</v>
      </c>
      <c r="G35">
        <f t="shared" si="3"/>
        <v>0</v>
      </c>
      <c r="I35" t="e">
        <f t="shared" si="0"/>
        <v>#N/A</v>
      </c>
      <c r="J35">
        <f t="shared" si="1"/>
        <v>1</v>
      </c>
      <c r="K35" t="e" cm="1">
        <f t="array" ref="K35">SUMPRODUCT(($B$2:$B$36=B35)*(E35&lt;=$E$2:$E$36))</f>
        <v>#REF!</v>
      </c>
    </row>
    <row r="36" spans="1:11" x14ac:dyDescent="0.35">
      <c r="A36">
        <f>Summary!A34</f>
        <v>0</v>
      </c>
      <c r="B36">
        <f>Summary!B34</f>
        <v>0</v>
      </c>
      <c r="C36" t="e">
        <f>Table1[[#This Row],[Handicap]]</f>
        <v>#VALUE!</v>
      </c>
      <c r="D36">
        <f>Summary!D34</f>
        <v>0</v>
      </c>
      <c r="E36">
        <f t="shared" si="2"/>
        <v>0</v>
      </c>
      <c r="G36" t="e">
        <f t="shared" si="3"/>
        <v>#VALUE!</v>
      </c>
      <c r="I36" t="e">
        <f t="shared" si="0"/>
        <v>#N/A</v>
      </c>
      <c r="J36">
        <f t="shared" si="1"/>
        <v>1</v>
      </c>
      <c r="K36" t="e" cm="1">
        <f t="array" ref="K36">SUMPRODUCT(($B$2:$B$36=B36)*(E36&lt;=$E$2:$E$36))</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f>Summary!A32</f>
        <v>0</v>
      </c>
      <c r="B34">
        <f>Summary!B32</f>
        <v>0</v>
      </c>
      <c r="C34">
        <f>Table1[[#This Row],[Handicap]]</f>
        <v>0</v>
      </c>
      <c r="D34">
        <f>Summary!D32</f>
        <v>0</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4.5" x14ac:dyDescent="0.35"/>
  <cols>
    <col min="1" max="1" width="10.1796875" customWidth="1"/>
    <col min="2" max="2" width="17.54296875" customWidth="1"/>
    <col min="4" max="4" width="10.26953125" customWidth="1"/>
  </cols>
  <sheetData>
    <row r="1" spans="1:4" x14ac:dyDescent="0.35">
      <c r="A1" t="s">
        <v>36</v>
      </c>
      <c r="B1" t="s">
        <v>37</v>
      </c>
      <c r="C1" t="s">
        <v>38</v>
      </c>
      <c r="D1" t="s">
        <v>39</v>
      </c>
    </row>
    <row r="2" spans="1:4" x14ac:dyDescent="0.35">
      <c r="A2" t="s">
        <v>40</v>
      </c>
      <c r="B2" t="s">
        <v>48</v>
      </c>
      <c r="C2">
        <f>VLOOKUP(B2,SUPPORT!$A$8:$B$15,2,FALSE)</f>
        <v>2</v>
      </c>
      <c r="D2">
        <f>SUM(C:C)/COUNT(C:C)</f>
        <v>1.5</v>
      </c>
    </row>
    <row r="3" spans="1:4" x14ac:dyDescent="0.35">
      <c r="A3" t="s">
        <v>41</v>
      </c>
      <c r="B3" t="s">
        <v>36</v>
      </c>
      <c r="C3">
        <f>VLOOKUP(B3,SUPPORT!$A$8:$B$15,2,FALSE)</f>
        <v>0</v>
      </c>
    </row>
    <row r="4" spans="1:4" x14ac:dyDescent="0.35">
      <c r="A4" t="s">
        <v>42</v>
      </c>
      <c r="B4" t="s">
        <v>52</v>
      </c>
      <c r="C4">
        <f>VLOOKUP(B4,SUPPORT!$A$8:$B$15,2,FALSE)</f>
        <v>1</v>
      </c>
    </row>
    <row r="5" spans="1:4" x14ac:dyDescent="0.35">
      <c r="A5" t="s">
        <v>43</v>
      </c>
      <c r="B5" t="s">
        <v>48</v>
      </c>
      <c r="C5">
        <f>VLOOKUP(B5,SUPPORT!$A$8:$B$15,2,FALSE)</f>
        <v>2</v>
      </c>
    </row>
    <row r="6" spans="1:4" x14ac:dyDescent="0.35">
      <c r="A6" t="s">
        <v>44</v>
      </c>
      <c r="B6" t="s">
        <v>36</v>
      </c>
      <c r="C6">
        <f>VLOOKUP(B6,SUPPORT!$A$8:$B$15,2,FALSE)</f>
        <v>0</v>
      </c>
    </row>
    <row r="7" spans="1:4" x14ac:dyDescent="0.35">
      <c r="A7" t="s">
        <v>45</v>
      </c>
      <c r="B7" t="s">
        <v>52</v>
      </c>
      <c r="C7">
        <f>VLOOKUP(B7,SUPPORT!$A$8:$B$15,2,FALSE)</f>
        <v>1</v>
      </c>
    </row>
    <row r="8" spans="1:4" x14ac:dyDescent="0.35">
      <c r="A8" t="s">
        <v>46</v>
      </c>
      <c r="B8" t="s">
        <v>52</v>
      </c>
      <c r="C8">
        <f>VLOOKUP(B8,SUPPORT!$A$8:$B$15,2,FALSE)</f>
        <v>1</v>
      </c>
    </row>
    <row r="9" spans="1:4" x14ac:dyDescent="0.3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2023-05-20T13:29:57Z</dcterms:modified>
</cp:coreProperties>
</file>