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b val="1"/>
      <color rgb="00FFFFFF"/>
      <sz val="18"/>
    </font>
    <font>
      <name val="Calibri"/>
      <b val="1"/>
      <color rgb="00FFFFFF"/>
      <sz val="12"/>
    </font>
    <font>
      <b val="1"/>
      <color rgb="00008000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1e98a3"/>
        <bgColor rgb="001e98a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1" fontId="0" fillId="0" borderId="1" pivotButton="0" quotePrefix="0" xfId="0"/>
    <xf numFmtId="164" fontId="0" fillId="0" borderId="1" pivotButton="0" quotePrefix="0" xfId="0"/>
    <xf numFmtId="0" fontId="3" fillId="0" borderId="1" pivotButton="0" quotePrefix="0" xfId="0"/>
    <xf numFmtId="1" fontId="3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4" fillId="0" borderId="0" pivotButton="0" quotePrefix="0" xfId="0"/>
    <xf numFmtId="1" fontId="4" fillId="0" borderId="0" pivotButton="0" quotePrefix="0" xfId="0"/>
    <xf numFmtId="164" fontId="4" fillId="0" borderId="0" pivotButton="0" quotePrefix="0" xfId="0"/>
    <xf numFmtId="0" fontId="4" fillId="0" borderId="1" pivotButton="0" quotePrefix="0" xfId="0"/>
    <xf numFmtId="1" fontId="4" fillId="0" borderId="1" pivotButton="0" quotePrefix="0" xfId="0"/>
    <xf numFmtId="164" fontId="4" fillId="0" borderId="1" pivotButton="0" quotePrefix="0" xfId="0"/>
    <xf numFmtId="164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6" customWidth="1" min="3" max="3"/>
    <col width="10" customWidth="1" min="8" max="8"/>
    <col width="10" customWidth="1" min="9" max="9"/>
    <col width="10" customWidth="1" min="10" max="10"/>
  </cols>
  <sheetData>
    <row r="1">
      <c r="A1" s="1" t="inlineStr">
        <is>
          <t>Energy Statement 2023-12-01 TO 2023-12-27</t>
        </is>
      </c>
    </row>
    <row r="3">
      <c r="A3" s="2" t="inlineStr">
        <is>
          <t>Energy Source</t>
        </is>
      </c>
      <c r="B3" s="2" t="inlineStr">
        <is>
          <t>Units</t>
        </is>
      </c>
      <c r="C3" s="2" t="inlineStr">
        <is>
          <t>%</t>
        </is>
      </c>
    </row>
    <row r="4">
      <c r="A4" s="3" t="inlineStr">
        <is>
          <t>TNEB</t>
        </is>
      </c>
      <c r="B4" s="4" t="n">
        <v>1925</v>
      </c>
      <c r="C4" s="5">
        <f>B4/$B$11*100</f>
        <v/>
      </c>
    </row>
    <row r="5">
      <c r="A5" s="3" t="inlineStr">
        <is>
          <t>Source1</t>
        </is>
      </c>
      <c r="B5" s="4" t="n">
        <v>73903</v>
      </c>
      <c r="C5" s="5">
        <f>B5/$B$11*100</f>
        <v/>
      </c>
    </row>
    <row r="6">
      <c r="A6" s="3" t="inlineStr">
        <is>
          <t>Source2</t>
        </is>
      </c>
      <c r="B6" s="4" t="n">
        <v>543</v>
      </c>
      <c r="C6" s="5">
        <f>B6/$B$11*100</f>
        <v/>
      </c>
    </row>
    <row r="7">
      <c r="A7" s="3" t="inlineStr">
        <is>
          <t>RENTAL DG SET 1</t>
        </is>
      </c>
      <c r="B7" s="4" t="n">
        <v>192</v>
      </c>
      <c r="C7" s="5">
        <f>B7/$B$11*100</f>
        <v/>
      </c>
    </row>
    <row r="8">
      <c r="A8" s="3" t="inlineStr">
        <is>
          <t>RENTAL DG SET 2</t>
        </is>
      </c>
      <c r="B8" s="4" t="n">
        <v>800</v>
      </c>
      <c r="C8" s="5">
        <f>B8/$B$11*100</f>
        <v/>
      </c>
    </row>
    <row r="9">
      <c r="A9" s="3" t="inlineStr">
        <is>
          <t>1 MW SOLAR</t>
        </is>
      </c>
      <c r="B9" s="4" t="n">
        <v>1234</v>
      </c>
      <c r="C9" s="5">
        <f>B9/$B$11*100</f>
        <v/>
      </c>
    </row>
    <row r="10">
      <c r="A10" s="3" t="inlineStr">
        <is>
          <t>SOLAR GENERATION</t>
        </is>
      </c>
      <c r="B10" s="4" t="n">
        <v>4322</v>
      </c>
      <c r="C10" s="5">
        <f>B10/$B$11*100</f>
        <v/>
      </c>
    </row>
    <row r="11">
      <c r="A11" s="6" t="inlineStr">
        <is>
          <t>Grand Total</t>
        </is>
      </c>
      <c r="B11" s="7">
        <f>82919.0</f>
        <v/>
      </c>
      <c r="C11" s="7">
        <f>=SUM(C4:C10)</f>
        <v/>
      </c>
    </row>
    <row r="13">
      <c r="A13" s="2" t="inlineStr">
        <is>
          <t>Plant</t>
        </is>
      </c>
      <c r="B13" s="2" t="inlineStr">
        <is>
          <t>Reporting Department</t>
        </is>
      </c>
      <c r="C13" s="2" t="inlineStr">
        <is>
          <t>Units (EB+DG)</t>
        </is>
      </c>
      <c r="D13" s="2" t="inlineStr">
        <is>
          <t>Dis Loss</t>
        </is>
      </c>
      <c r="F13" s="2" t="inlineStr">
        <is>
          <t>Utility</t>
        </is>
      </c>
      <c r="H13" s="2" t="inlineStr">
        <is>
          <t>Total units</t>
        </is>
      </c>
      <c r="I13" s="2" t="inlineStr">
        <is>
          <t>Dispatch T</t>
        </is>
      </c>
      <c r="J13" s="2" t="inlineStr">
        <is>
          <t>Bud U/T</t>
        </is>
      </c>
      <c r="K13" s="2" t="inlineStr">
        <is>
          <t>Act U/T</t>
        </is>
      </c>
    </row>
    <row r="14">
      <c r="D14" s="8" t="inlineStr">
        <is>
          <t>Units</t>
        </is>
      </c>
      <c r="E14" s="8" t="inlineStr">
        <is>
          <t>%</t>
        </is>
      </c>
      <c r="F14" s="8" t="inlineStr">
        <is>
          <t xml:space="preserve">Units </t>
        </is>
      </c>
      <c r="G14" s="8" t="inlineStr">
        <is>
          <t>%</t>
        </is>
      </c>
    </row>
    <row r="15">
      <c r="A15" s="3" t="inlineStr">
        <is>
          <t>PAH Avadi</t>
        </is>
      </c>
      <c r="B15" s="3" t="inlineStr">
        <is>
          <t>ERC</t>
        </is>
      </c>
      <c r="C15" s="4">
        <f>11701.6</f>
        <v/>
      </c>
      <c r="D15" s="4">
        <f>C15/$C$23*-224.89999999999418</f>
        <v/>
      </c>
      <c r="E15" s="5">
        <f>D15/C15*100</f>
        <v/>
      </c>
      <c r="F15" s="4">
        <f>0.0</f>
        <v/>
      </c>
      <c r="G15" s="5">
        <f>F15/C15*100</f>
        <v/>
      </c>
      <c r="H15" s="4">
        <f>C15+F15+D15</f>
        <v/>
      </c>
      <c r="I15" s="3" t="n">
        <v>0</v>
      </c>
      <c r="J15" s="4" t="n">
        <v>10000</v>
      </c>
      <c r="K15" s="4">
        <f>H15/I15</f>
        <v/>
      </c>
    </row>
    <row r="16">
      <c r="B16" s="3" t="inlineStr">
        <is>
          <t>CDW</t>
        </is>
      </c>
      <c r="C16" s="4">
        <f>27100.3</f>
        <v/>
      </c>
      <c r="D16" s="4">
        <f>C16/$C$23*-224.89999999999418</f>
        <v/>
      </c>
      <c r="E16" s="5">
        <f>D16/C16*100</f>
        <v/>
      </c>
      <c r="F16" s="4">
        <f>0.0</f>
        <v/>
      </c>
      <c r="G16" s="5">
        <f>F16/C16*100</f>
        <v/>
      </c>
      <c r="H16" s="4">
        <f>C16+F16+D16</f>
        <v/>
      </c>
      <c r="I16" s="3" t="n">
        <v>0</v>
      </c>
      <c r="J16" s="4" t="n">
        <v>500000</v>
      </c>
      <c r="K16" s="4">
        <f>H16/I16</f>
        <v/>
      </c>
    </row>
    <row r="17">
      <c r="B17" s="9" t="inlineStr">
        <is>
          <t>Total</t>
        </is>
      </c>
      <c r="C17" s="10">
        <f>38801.9</f>
        <v/>
      </c>
      <c r="D17" s="10">
        <f>C17/$C$23*-224.89999999999418</f>
        <v/>
      </c>
      <c r="E17" s="11">
        <f>D17/C17*100</f>
        <v/>
      </c>
      <c r="F17" s="10" t="n">
        <v>0</v>
      </c>
      <c r="G17" s="11">
        <f>F17/C17*100</f>
        <v/>
      </c>
      <c r="H17" s="10">
        <f>C17+F17+D17</f>
        <v/>
      </c>
      <c r="I17" s="9" t="n">
        <v>0</v>
      </c>
      <c r="J17" s="10">
        <f>510000.0</f>
        <v/>
      </c>
      <c r="K17" s="10">
        <f>H17/I17</f>
        <v/>
      </c>
    </row>
    <row r="18">
      <c r="A18" s="3" t="inlineStr">
        <is>
          <t>PAE Avadi</t>
        </is>
      </c>
      <c r="B18" s="3" t="inlineStr">
        <is>
          <t>TCD</t>
        </is>
      </c>
      <c r="C18" s="4">
        <f>44313.1</f>
        <v/>
      </c>
      <c r="D18" s="4">
        <f>C18/$C$23*-224.89999999999418</f>
        <v/>
      </c>
      <c r="E18" s="5">
        <f>D18/C18*100</f>
        <v/>
      </c>
      <c r="F18" s="4">
        <f>0.0</f>
        <v/>
      </c>
      <c r="G18" s="5">
        <f>F18/C18*100</f>
        <v/>
      </c>
      <c r="H18" s="4">
        <f>C18+F18+D18</f>
        <v/>
      </c>
      <c r="I18" s="3" t="n">
        <v>0</v>
      </c>
      <c r="J18" s="4" t="n">
        <v>340000</v>
      </c>
      <c r="K18" s="4">
        <f>H18/I18</f>
        <v/>
      </c>
    </row>
    <row r="19">
      <c r="B19" s="9" t="inlineStr">
        <is>
          <t>Total</t>
        </is>
      </c>
      <c r="C19" s="10">
        <f>44313.1</f>
        <v/>
      </c>
      <c r="D19" s="10">
        <f>C19/$C$23*-224.89999999999418</f>
        <v/>
      </c>
      <c r="E19" s="11">
        <f>D19/C19*100</f>
        <v/>
      </c>
      <c r="F19" s="10" t="n">
        <v>0</v>
      </c>
      <c r="G19" s="11">
        <f>F19/C19*100</f>
        <v/>
      </c>
      <c r="H19" s="10">
        <f>C19+F19+D19</f>
        <v/>
      </c>
      <c r="I19" s="9" t="n">
        <v>0</v>
      </c>
      <c r="J19" s="10">
        <f>340000.0</f>
        <v/>
      </c>
      <c r="K19" s="10">
        <f>H19/I19</f>
        <v/>
      </c>
    </row>
    <row r="20">
      <c r="A20" s="3" t="inlineStr">
        <is>
          <t>SAH AVADI</t>
        </is>
      </c>
      <c r="B20" s="3" t="inlineStr">
        <is>
          <t>NWCRM</t>
        </is>
      </c>
      <c r="C20" s="4">
        <f>-2103.3</f>
        <v/>
      </c>
      <c r="D20" s="4">
        <f>C20/$C$23*-224.89999999999418</f>
        <v/>
      </c>
      <c r="E20" s="5">
        <f>D20/C20*100</f>
        <v/>
      </c>
      <c r="F20" s="4">
        <f>0.0</f>
        <v/>
      </c>
      <c r="G20" s="5">
        <f>F20/C20*100</f>
        <v/>
      </c>
      <c r="H20" s="4">
        <f>C20+F20+D20</f>
        <v/>
      </c>
      <c r="I20" s="3" t="n">
        <v>0</v>
      </c>
      <c r="J20" s="4" t="n">
        <v>620000</v>
      </c>
      <c r="K20" s="4">
        <f>H20/I20</f>
        <v/>
      </c>
    </row>
    <row r="21">
      <c r="B21" s="3" t="inlineStr">
        <is>
          <t>WWCRM</t>
        </is>
      </c>
      <c r="C21" s="4">
        <f>2132.2</f>
        <v/>
      </c>
      <c r="D21" s="4">
        <f>C21/$C$23*-224.89999999999418</f>
        <v/>
      </c>
      <c r="E21" s="5">
        <f>D21/C21*100</f>
        <v/>
      </c>
      <c r="F21" s="4">
        <f>0.0</f>
        <v/>
      </c>
      <c r="G21" s="5">
        <f>F21/C21*100</f>
        <v/>
      </c>
      <c r="H21" s="4">
        <f>C21+F21+D21</f>
        <v/>
      </c>
      <c r="I21" s="3" t="n">
        <v>0</v>
      </c>
      <c r="J21" s="4" t="n">
        <v>620000</v>
      </c>
      <c r="K21" s="4">
        <f>H21/I21</f>
        <v/>
      </c>
    </row>
    <row r="22">
      <c r="B22" s="12" t="inlineStr">
        <is>
          <t>Total</t>
        </is>
      </c>
      <c r="C22" s="13" t="n">
        <v>28.89999999999964</v>
      </c>
      <c r="D22" s="13">
        <f>C22/$C$23*-224.89999999999418</f>
        <v/>
      </c>
      <c r="E22" s="14">
        <f>D22/C22*100</f>
        <v/>
      </c>
      <c r="F22" s="13" t="n">
        <v>0</v>
      </c>
      <c r="G22" s="14">
        <f>F22/C22*100</f>
        <v/>
      </c>
      <c r="H22" s="13">
        <f>C22+F22+D22</f>
        <v/>
      </c>
      <c r="I22" s="12" t="n">
        <v>0</v>
      </c>
      <c r="J22" s="13" t="n">
        <v>1240000</v>
      </c>
      <c r="K22" s="13">
        <f>H22/I22</f>
        <v/>
      </c>
    </row>
    <row r="23">
      <c r="A23" s="3" t="n"/>
      <c r="B23" s="6" t="inlineStr">
        <is>
          <t>Grand Total</t>
        </is>
      </c>
      <c r="C23" s="7" t="n">
        <v>83143.89999999999</v>
      </c>
      <c r="D23" s="7">
        <f>C23/$C$23*-224.89999999999418</f>
        <v/>
      </c>
      <c r="E23" s="15">
        <f>D23/C23*100</f>
        <v/>
      </c>
      <c r="F23" s="7" t="n">
        <v>0</v>
      </c>
      <c r="G23" s="15">
        <f>F23/C23*100</f>
        <v/>
      </c>
      <c r="H23" s="7">
        <f>C23+F23+D23</f>
        <v/>
      </c>
      <c r="I23" s="6" t="n">
        <v>0</v>
      </c>
      <c r="J23" s="7" t="n">
        <v>2090000</v>
      </c>
      <c r="K23" s="7">
        <f>H23/I23</f>
        <v/>
      </c>
    </row>
    <row r="24">
      <c r="A24" s="3" t="inlineStr">
        <is>
          <t>corp_1</t>
        </is>
      </c>
      <c r="B24" s="3" t="n"/>
      <c r="C24" s="3" t="n"/>
      <c r="D24" s="3" t="n"/>
      <c r="E24" s="3" t="n"/>
      <c r="F24" s="3" t="n"/>
      <c r="G24" s="3" t="n"/>
      <c r="H24" s="3">
        <f>890.3</f>
        <v/>
      </c>
      <c r="I24" s="3" t="n"/>
      <c r="J24" s="3" t="n"/>
      <c r="K24" s="3" t="n"/>
    </row>
    <row r="25">
      <c r="A25" s="3" t="inlineStr">
        <is>
          <t>corp_2</t>
        </is>
      </c>
      <c r="B25" s="3" t="n"/>
      <c r="C25" s="3" t="n"/>
      <c r="D25" s="3" t="n"/>
      <c r="E25" s="3" t="n"/>
      <c r="F25" s="3" t="n"/>
      <c r="G25" s="3" t="n"/>
      <c r="H25" s="3">
        <f>4465.8</f>
        <v/>
      </c>
      <c r="I25" s="3" t="n"/>
      <c r="J25" s="3" t="n"/>
      <c r="K25" s="3" t="n"/>
    </row>
    <row r="26">
      <c r="A26" s="3" t="n"/>
      <c r="B26" s="12" t="inlineStr">
        <is>
          <t>Total</t>
        </is>
      </c>
      <c r="C26" s="3" t="n"/>
      <c r="D26" s="3" t="n"/>
      <c r="E26" s="3" t="n"/>
      <c r="F26" s="3" t="n"/>
      <c r="G26" s="3" t="n"/>
      <c r="H26" s="13" t="n">
        <v>5356.1</v>
      </c>
      <c r="I26" s="3" t="n"/>
      <c r="J26" s="3" t="n"/>
      <c r="K26" s="3" t="n"/>
    </row>
    <row r="27">
      <c r="A27" s="3" t="n"/>
      <c r="B27" s="6" t="inlineStr">
        <is>
          <t>Grand Total</t>
        </is>
      </c>
      <c r="C27" s="3" t="n"/>
      <c r="D27" s="3" t="n"/>
      <c r="E27" s="3" t="n"/>
      <c r="F27" s="3" t="n"/>
      <c r="G27" s="3" t="n"/>
      <c r="H27" s="7" t="n">
        <v>88275.10000000001</v>
      </c>
      <c r="I27" s="3" t="n"/>
      <c r="J27" s="3" t="n"/>
      <c r="K27" s="3" t="n"/>
    </row>
  </sheetData>
  <mergeCells count="3">
    <mergeCell ref="D13:E13"/>
    <mergeCell ref="A1:K1"/>
    <mergeCell ref="F13:G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2024-01-08T15:41:33Z</dcterms:created>
  <dcterms:modified xsi:type="dcterms:W3CDTF">2024-01-08T15:41:33Z</dcterms:modified>
</cp:coreProperties>
</file>