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ll 02\2024-2025\Ledger\4Data for portal\"/>
    </mc:Choice>
  </mc:AlternateContent>
  <xr:revisionPtr revIDLastSave="0" documentId="13_ncr:1_{42E7BE70-5FEB-47C8-8935-32EA9738D7F4}" xr6:coauthVersionLast="47" xr6:coauthVersionMax="47" xr10:uidLastSave="{00000000-0000-0000-0000-000000000000}"/>
  <bookViews>
    <workbookView xWindow="-120" yWindow="-120" windowWidth="29040" windowHeight="15720" activeTab="2" xr2:uid="{B16C02B4-CA31-4F56-97AE-9E67FD8977A0}"/>
  </bookViews>
  <sheets>
    <sheet name="I Collect Report" sheetId="1" r:id="rId1"/>
    <sheet name="Dec_24" sheetId="2" r:id="rId2"/>
    <sheet name="Jan_25" sheetId="3" r:id="rId3"/>
  </sheets>
  <externalReferences>
    <externalReference r:id="rId4"/>
  </externalReferences>
  <definedNames>
    <definedName name="_xlnm._FilterDatabase" localSheetId="0" hidden="1">'I Collect Report'!$J$1:$J$544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5" i="3" l="1"/>
  <c r="M545" i="3"/>
  <c r="L545" i="3"/>
  <c r="K545" i="3"/>
  <c r="F545" i="3"/>
  <c r="E545" i="3"/>
  <c r="P544" i="3"/>
  <c r="I544" i="3"/>
  <c r="N544" i="3" s="1"/>
  <c r="G544" i="3"/>
  <c r="A544" i="3"/>
  <c r="P543" i="3"/>
  <c r="G543" i="3"/>
  <c r="I543" i="3" s="1"/>
  <c r="N543" i="3" s="1"/>
  <c r="A543" i="3"/>
  <c r="N542" i="3"/>
  <c r="P542" i="3" s="1"/>
  <c r="I542" i="3"/>
  <c r="G542" i="3"/>
  <c r="A542" i="3"/>
  <c r="I541" i="3"/>
  <c r="N541" i="3" s="1"/>
  <c r="P541" i="3" s="1"/>
  <c r="G541" i="3"/>
  <c r="A541" i="3"/>
  <c r="I540" i="3"/>
  <c r="N540" i="3" s="1"/>
  <c r="P540" i="3" s="1"/>
  <c r="G540" i="3"/>
  <c r="A540" i="3"/>
  <c r="G539" i="3"/>
  <c r="I539" i="3" s="1"/>
  <c r="N539" i="3" s="1"/>
  <c r="P539" i="3" s="1"/>
  <c r="A539" i="3"/>
  <c r="I538" i="3"/>
  <c r="N538" i="3" s="1"/>
  <c r="P538" i="3" s="1"/>
  <c r="G538" i="3"/>
  <c r="A538" i="3"/>
  <c r="G537" i="3"/>
  <c r="I537" i="3" s="1"/>
  <c r="N537" i="3" s="1"/>
  <c r="P537" i="3" s="1"/>
  <c r="A537" i="3"/>
  <c r="N536" i="3"/>
  <c r="P536" i="3" s="1"/>
  <c r="I536" i="3"/>
  <c r="G536" i="3"/>
  <c r="A536" i="3"/>
  <c r="G535" i="3"/>
  <c r="I535" i="3" s="1"/>
  <c r="N535" i="3" s="1"/>
  <c r="P535" i="3" s="1"/>
  <c r="A535" i="3"/>
  <c r="G534" i="3"/>
  <c r="I534" i="3" s="1"/>
  <c r="N534" i="3" s="1"/>
  <c r="P534" i="3" s="1"/>
  <c r="A534" i="3"/>
  <c r="N533" i="3"/>
  <c r="P533" i="3" s="1"/>
  <c r="G533" i="3"/>
  <c r="I533" i="3" s="1"/>
  <c r="A533" i="3"/>
  <c r="P532" i="3"/>
  <c r="I532" i="3"/>
  <c r="N532" i="3" s="1"/>
  <c r="G532" i="3"/>
  <c r="A532" i="3"/>
  <c r="G531" i="3"/>
  <c r="I531" i="3" s="1"/>
  <c r="N531" i="3" s="1"/>
  <c r="P531" i="3" s="1"/>
  <c r="A531" i="3"/>
  <c r="I530" i="3"/>
  <c r="N530" i="3" s="1"/>
  <c r="P530" i="3" s="1"/>
  <c r="G530" i="3"/>
  <c r="A530" i="3"/>
  <c r="I529" i="3"/>
  <c r="N529" i="3" s="1"/>
  <c r="P529" i="3" s="1"/>
  <c r="G529" i="3"/>
  <c r="A529" i="3"/>
  <c r="P528" i="3"/>
  <c r="G528" i="3"/>
  <c r="I528" i="3" s="1"/>
  <c r="N528" i="3" s="1"/>
  <c r="A528" i="3"/>
  <c r="G527" i="3"/>
  <c r="I527" i="3" s="1"/>
  <c r="N527" i="3" s="1"/>
  <c r="P527" i="3" s="1"/>
  <c r="A527" i="3"/>
  <c r="I526" i="3"/>
  <c r="N526" i="3" s="1"/>
  <c r="P526" i="3" s="1"/>
  <c r="G526" i="3"/>
  <c r="A526" i="3"/>
  <c r="G525" i="3"/>
  <c r="I525" i="3" s="1"/>
  <c r="N525" i="3" s="1"/>
  <c r="P525" i="3" s="1"/>
  <c r="A525" i="3"/>
  <c r="N524" i="3"/>
  <c r="P524" i="3" s="1"/>
  <c r="I524" i="3"/>
  <c r="G524" i="3"/>
  <c r="A524" i="3"/>
  <c r="I523" i="3"/>
  <c r="N523" i="3" s="1"/>
  <c r="P523" i="3" s="1"/>
  <c r="G523" i="3"/>
  <c r="A523" i="3"/>
  <c r="G522" i="3"/>
  <c r="I522" i="3" s="1"/>
  <c r="N522" i="3" s="1"/>
  <c r="P522" i="3" s="1"/>
  <c r="A522" i="3"/>
  <c r="G521" i="3"/>
  <c r="I521" i="3" s="1"/>
  <c r="N521" i="3" s="1"/>
  <c r="P521" i="3" s="1"/>
  <c r="A521" i="3"/>
  <c r="P520" i="3"/>
  <c r="I520" i="3"/>
  <c r="N520" i="3" s="1"/>
  <c r="G520" i="3"/>
  <c r="A520" i="3"/>
  <c r="P519" i="3"/>
  <c r="G519" i="3"/>
  <c r="I519" i="3" s="1"/>
  <c r="N519" i="3" s="1"/>
  <c r="A519" i="3"/>
  <c r="I518" i="3"/>
  <c r="N518" i="3" s="1"/>
  <c r="P518" i="3" s="1"/>
  <c r="G518" i="3"/>
  <c r="A518" i="3"/>
  <c r="I517" i="3"/>
  <c r="N517" i="3" s="1"/>
  <c r="P517" i="3" s="1"/>
  <c r="G517" i="3"/>
  <c r="A517" i="3"/>
  <c r="I516" i="3"/>
  <c r="N516" i="3" s="1"/>
  <c r="P516" i="3" s="1"/>
  <c r="G516" i="3"/>
  <c r="A516" i="3"/>
  <c r="G515" i="3"/>
  <c r="I515" i="3" s="1"/>
  <c r="N515" i="3" s="1"/>
  <c r="P515" i="3" s="1"/>
  <c r="A515" i="3"/>
  <c r="I514" i="3"/>
  <c r="N514" i="3" s="1"/>
  <c r="P514" i="3" s="1"/>
  <c r="G514" i="3"/>
  <c r="A514" i="3"/>
  <c r="N513" i="3"/>
  <c r="P513" i="3" s="1"/>
  <c r="J513" i="3"/>
  <c r="I513" i="3"/>
  <c r="G513" i="3"/>
  <c r="A513" i="3"/>
  <c r="P512" i="3"/>
  <c r="G512" i="3"/>
  <c r="I512" i="3" s="1"/>
  <c r="N512" i="3" s="1"/>
  <c r="A512" i="3"/>
  <c r="N511" i="3"/>
  <c r="P511" i="3" s="1"/>
  <c r="I511" i="3"/>
  <c r="G511" i="3"/>
  <c r="A511" i="3"/>
  <c r="I510" i="3"/>
  <c r="N510" i="3" s="1"/>
  <c r="P510" i="3" s="1"/>
  <c r="G510" i="3"/>
  <c r="A510" i="3"/>
  <c r="I509" i="3"/>
  <c r="N509" i="3" s="1"/>
  <c r="P509" i="3" s="1"/>
  <c r="G509" i="3"/>
  <c r="A509" i="3"/>
  <c r="G508" i="3"/>
  <c r="I508" i="3" s="1"/>
  <c r="N508" i="3" s="1"/>
  <c r="P508" i="3" s="1"/>
  <c r="A508" i="3"/>
  <c r="I507" i="3"/>
  <c r="N507" i="3" s="1"/>
  <c r="P507" i="3" s="1"/>
  <c r="G507" i="3"/>
  <c r="A507" i="3"/>
  <c r="G506" i="3"/>
  <c r="I506" i="3" s="1"/>
  <c r="N506" i="3" s="1"/>
  <c r="P506" i="3" s="1"/>
  <c r="A506" i="3"/>
  <c r="N505" i="3"/>
  <c r="P505" i="3" s="1"/>
  <c r="I505" i="3"/>
  <c r="G505" i="3"/>
  <c r="A505" i="3"/>
  <c r="N504" i="3"/>
  <c r="P504" i="3" s="1"/>
  <c r="G504" i="3"/>
  <c r="I504" i="3" s="1"/>
  <c r="A504" i="3"/>
  <c r="G503" i="3"/>
  <c r="I503" i="3" s="1"/>
  <c r="N503" i="3" s="1"/>
  <c r="P503" i="3" s="1"/>
  <c r="A503" i="3"/>
  <c r="N502" i="3"/>
  <c r="P502" i="3" s="1"/>
  <c r="G502" i="3"/>
  <c r="I502" i="3" s="1"/>
  <c r="A502" i="3"/>
  <c r="P501" i="3"/>
  <c r="I501" i="3"/>
  <c r="N501" i="3" s="1"/>
  <c r="G501" i="3"/>
  <c r="A501" i="3"/>
  <c r="G500" i="3"/>
  <c r="I500" i="3" s="1"/>
  <c r="N500" i="3" s="1"/>
  <c r="P500" i="3" s="1"/>
  <c r="A500" i="3"/>
  <c r="I499" i="3"/>
  <c r="N499" i="3" s="1"/>
  <c r="P499" i="3" s="1"/>
  <c r="G499" i="3"/>
  <c r="A499" i="3"/>
  <c r="I498" i="3"/>
  <c r="N498" i="3" s="1"/>
  <c r="P498" i="3" s="1"/>
  <c r="G498" i="3"/>
  <c r="A498" i="3"/>
  <c r="G497" i="3"/>
  <c r="I497" i="3" s="1"/>
  <c r="N497" i="3" s="1"/>
  <c r="P497" i="3" s="1"/>
  <c r="A497" i="3"/>
  <c r="G496" i="3"/>
  <c r="I496" i="3" s="1"/>
  <c r="N496" i="3" s="1"/>
  <c r="P496" i="3" s="1"/>
  <c r="A496" i="3"/>
  <c r="I495" i="3"/>
  <c r="N495" i="3" s="1"/>
  <c r="P495" i="3" s="1"/>
  <c r="G495" i="3"/>
  <c r="A495" i="3"/>
  <c r="G494" i="3"/>
  <c r="I494" i="3" s="1"/>
  <c r="N494" i="3" s="1"/>
  <c r="P494" i="3" s="1"/>
  <c r="A494" i="3"/>
  <c r="N493" i="3"/>
  <c r="P493" i="3" s="1"/>
  <c r="I493" i="3"/>
  <c r="G493" i="3"/>
  <c r="A493" i="3"/>
  <c r="I492" i="3"/>
  <c r="N492" i="3" s="1"/>
  <c r="P492" i="3" s="1"/>
  <c r="G492" i="3"/>
  <c r="A492" i="3"/>
  <c r="G491" i="3"/>
  <c r="I491" i="3" s="1"/>
  <c r="N491" i="3" s="1"/>
  <c r="P491" i="3" s="1"/>
  <c r="A491" i="3"/>
  <c r="G490" i="3"/>
  <c r="I490" i="3" s="1"/>
  <c r="N490" i="3" s="1"/>
  <c r="P490" i="3" s="1"/>
  <c r="A490" i="3"/>
  <c r="P489" i="3"/>
  <c r="I489" i="3"/>
  <c r="N489" i="3" s="1"/>
  <c r="G489" i="3"/>
  <c r="A489" i="3"/>
  <c r="P488" i="3"/>
  <c r="G488" i="3"/>
  <c r="I488" i="3" s="1"/>
  <c r="N488" i="3" s="1"/>
  <c r="A488" i="3"/>
  <c r="I487" i="3"/>
  <c r="N487" i="3" s="1"/>
  <c r="P487" i="3" s="1"/>
  <c r="G487" i="3"/>
  <c r="A487" i="3"/>
  <c r="I486" i="3"/>
  <c r="N486" i="3" s="1"/>
  <c r="P486" i="3" s="1"/>
  <c r="G486" i="3"/>
  <c r="A486" i="3"/>
  <c r="J485" i="3"/>
  <c r="G485" i="3"/>
  <c r="I485" i="3" s="1"/>
  <c r="N485" i="3" s="1"/>
  <c r="P485" i="3" s="1"/>
  <c r="A485" i="3"/>
  <c r="G484" i="3"/>
  <c r="I484" i="3" s="1"/>
  <c r="N484" i="3" s="1"/>
  <c r="P484" i="3" s="1"/>
  <c r="A484" i="3"/>
  <c r="J483" i="3"/>
  <c r="G483" i="3"/>
  <c r="I483" i="3" s="1"/>
  <c r="N483" i="3" s="1"/>
  <c r="P483" i="3" s="1"/>
  <c r="A483" i="3"/>
  <c r="J482" i="3"/>
  <c r="G482" i="3"/>
  <c r="I482" i="3" s="1"/>
  <c r="N482" i="3" s="1"/>
  <c r="P482" i="3" s="1"/>
  <c r="A482" i="3"/>
  <c r="N481" i="3"/>
  <c r="P481" i="3" s="1"/>
  <c r="G481" i="3"/>
  <c r="I481" i="3" s="1"/>
  <c r="A481" i="3"/>
  <c r="I480" i="3"/>
  <c r="N480" i="3" s="1"/>
  <c r="P480" i="3" s="1"/>
  <c r="G480" i="3"/>
  <c r="A480" i="3"/>
  <c r="P479" i="3"/>
  <c r="G479" i="3"/>
  <c r="I479" i="3" s="1"/>
  <c r="N479" i="3" s="1"/>
  <c r="A479" i="3"/>
  <c r="I478" i="3"/>
  <c r="N478" i="3" s="1"/>
  <c r="P478" i="3" s="1"/>
  <c r="G478" i="3"/>
  <c r="A478" i="3"/>
  <c r="J477" i="3"/>
  <c r="I477" i="3"/>
  <c r="N477" i="3" s="1"/>
  <c r="P477" i="3" s="1"/>
  <c r="G477" i="3"/>
  <c r="A477" i="3"/>
  <c r="N476" i="3"/>
  <c r="P476" i="3" s="1"/>
  <c r="J476" i="3"/>
  <c r="I476" i="3"/>
  <c r="G476" i="3"/>
  <c r="A476" i="3"/>
  <c r="I475" i="3"/>
  <c r="N475" i="3" s="1"/>
  <c r="P475" i="3" s="1"/>
  <c r="G475" i="3"/>
  <c r="A475" i="3"/>
  <c r="I474" i="3"/>
  <c r="N474" i="3" s="1"/>
  <c r="P474" i="3" s="1"/>
  <c r="G474" i="3"/>
  <c r="A474" i="3"/>
  <c r="G473" i="3"/>
  <c r="I473" i="3" s="1"/>
  <c r="N473" i="3" s="1"/>
  <c r="P473" i="3" s="1"/>
  <c r="A473" i="3"/>
  <c r="I472" i="3"/>
  <c r="N472" i="3" s="1"/>
  <c r="P472" i="3" s="1"/>
  <c r="G472" i="3"/>
  <c r="A472" i="3"/>
  <c r="P471" i="3"/>
  <c r="N471" i="3"/>
  <c r="G471" i="3"/>
  <c r="I471" i="3" s="1"/>
  <c r="A471" i="3"/>
  <c r="N470" i="3"/>
  <c r="P470" i="3" s="1"/>
  <c r="I470" i="3"/>
  <c r="G470" i="3"/>
  <c r="A470" i="3"/>
  <c r="G469" i="3"/>
  <c r="I469" i="3" s="1"/>
  <c r="N469" i="3" s="1"/>
  <c r="P469" i="3" s="1"/>
  <c r="A469" i="3"/>
  <c r="G468" i="3"/>
  <c r="I468" i="3" s="1"/>
  <c r="N468" i="3" s="1"/>
  <c r="P468" i="3" s="1"/>
  <c r="A468" i="3"/>
  <c r="G467" i="3"/>
  <c r="I467" i="3" s="1"/>
  <c r="N467" i="3" s="1"/>
  <c r="P467" i="3" s="1"/>
  <c r="A467" i="3"/>
  <c r="G466" i="3"/>
  <c r="I466" i="3" s="1"/>
  <c r="N466" i="3" s="1"/>
  <c r="P466" i="3" s="1"/>
  <c r="A466" i="3"/>
  <c r="P465" i="3"/>
  <c r="G465" i="3"/>
  <c r="I465" i="3" s="1"/>
  <c r="N465" i="3" s="1"/>
  <c r="A465" i="3"/>
  <c r="N464" i="3"/>
  <c r="P464" i="3" s="1"/>
  <c r="I464" i="3"/>
  <c r="G464" i="3"/>
  <c r="A464" i="3"/>
  <c r="I463" i="3"/>
  <c r="N463" i="3" s="1"/>
  <c r="P463" i="3" s="1"/>
  <c r="G463" i="3"/>
  <c r="A463" i="3"/>
  <c r="P462" i="3"/>
  <c r="I462" i="3"/>
  <c r="N462" i="3" s="1"/>
  <c r="G462" i="3"/>
  <c r="A462" i="3"/>
  <c r="G461" i="3"/>
  <c r="I461" i="3" s="1"/>
  <c r="N461" i="3" s="1"/>
  <c r="P461" i="3" s="1"/>
  <c r="A461" i="3"/>
  <c r="I460" i="3"/>
  <c r="N460" i="3" s="1"/>
  <c r="P460" i="3" s="1"/>
  <c r="G460" i="3"/>
  <c r="A460" i="3"/>
  <c r="P459" i="3"/>
  <c r="G459" i="3"/>
  <c r="I459" i="3" s="1"/>
  <c r="N459" i="3" s="1"/>
  <c r="A459" i="3"/>
  <c r="N458" i="3"/>
  <c r="P458" i="3" s="1"/>
  <c r="I458" i="3"/>
  <c r="G458" i="3"/>
  <c r="A458" i="3"/>
  <c r="N457" i="3"/>
  <c r="P457" i="3" s="1"/>
  <c r="I457" i="3"/>
  <c r="G457" i="3"/>
  <c r="A457" i="3"/>
  <c r="G456" i="3"/>
  <c r="I456" i="3" s="1"/>
  <c r="N456" i="3" s="1"/>
  <c r="P456" i="3" s="1"/>
  <c r="A456" i="3"/>
  <c r="G455" i="3"/>
  <c r="I455" i="3" s="1"/>
  <c r="N455" i="3" s="1"/>
  <c r="P455" i="3" s="1"/>
  <c r="A455" i="3"/>
  <c r="G454" i="3"/>
  <c r="I454" i="3" s="1"/>
  <c r="N454" i="3" s="1"/>
  <c r="P454" i="3" s="1"/>
  <c r="A454" i="3"/>
  <c r="P453" i="3"/>
  <c r="G453" i="3"/>
  <c r="I453" i="3" s="1"/>
  <c r="N453" i="3" s="1"/>
  <c r="A453" i="3"/>
  <c r="N452" i="3"/>
  <c r="P452" i="3" s="1"/>
  <c r="I452" i="3"/>
  <c r="G452" i="3"/>
  <c r="A452" i="3"/>
  <c r="I451" i="3"/>
  <c r="N451" i="3" s="1"/>
  <c r="P451" i="3" s="1"/>
  <c r="G451" i="3"/>
  <c r="A451" i="3"/>
  <c r="I450" i="3"/>
  <c r="N450" i="3" s="1"/>
  <c r="P450" i="3" s="1"/>
  <c r="G450" i="3"/>
  <c r="A450" i="3"/>
  <c r="G449" i="3"/>
  <c r="I449" i="3" s="1"/>
  <c r="N449" i="3" s="1"/>
  <c r="P449" i="3" s="1"/>
  <c r="A449" i="3"/>
  <c r="I448" i="3"/>
  <c r="N448" i="3" s="1"/>
  <c r="P448" i="3" s="1"/>
  <c r="G448" i="3"/>
  <c r="A448" i="3"/>
  <c r="P447" i="3"/>
  <c r="N447" i="3"/>
  <c r="I447" i="3"/>
  <c r="G447" i="3"/>
  <c r="A447" i="3"/>
  <c r="N446" i="3"/>
  <c r="P446" i="3" s="1"/>
  <c r="I446" i="3"/>
  <c r="G446" i="3"/>
  <c r="A446" i="3"/>
  <c r="G445" i="3"/>
  <c r="I445" i="3" s="1"/>
  <c r="N445" i="3" s="1"/>
  <c r="P445" i="3" s="1"/>
  <c r="A445" i="3"/>
  <c r="J444" i="3"/>
  <c r="I444" i="3"/>
  <c r="N444" i="3" s="1"/>
  <c r="P444" i="3" s="1"/>
  <c r="G444" i="3"/>
  <c r="A444" i="3"/>
  <c r="G443" i="3"/>
  <c r="I443" i="3" s="1"/>
  <c r="N443" i="3" s="1"/>
  <c r="P443" i="3" s="1"/>
  <c r="A443" i="3"/>
  <c r="G442" i="3"/>
  <c r="I442" i="3" s="1"/>
  <c r="N442" i="3" s="1"/>
  <c r="P442" i="3" s="1"/>
  <c r="A442" i="3"/>
  <c r="I441" i="3"/>
  <c r="N441" i="3" s="1"/>
  <c r="P441" i="3" s="1"/>
  <c r="G441" i="3"/>
  <c r="A441" i="3"/>
  <c r="G440" i="3"/>
  <c r="I440" i="3" s="1"/>
  <c r="N440" i="3" s="1"/>
  <c r="P440" i="3" s="1"/>
  <c r="A440" i="3"/>
  <c r="J439" i="3"/>
  <c r="G439" i="3"/>
  <c r="I439" i="3" s="1"/>
  <c r="N439" i="3" s="1"/>
  <c r="P439" i="3" s="1"/>
  <c r="A439" i="3"/>
  <c r="I438" i="3"/>
  <c r="N438" i="3" s="1"/>
  <c r="P438" i="3" s="1"/>
  <c r="G438" i="3"/>
  <c r="A438" i="3"/>
  <c r="I437" i="3"/>
  <c r="N437" i="3" s="1"/>
  <c r="P437" i="3" s="1"/>
  <c r="G437" i="3"/>
  <c r="A437" i="3"/>
  <c r="G436" i="3"/>
  <c r="I436" i="3" s="1"/>
  <c r="N436" i="3" s="1"/>
  <c r="P436" i="3" s="1"/>
  <c r="A436" i="3"/>
  <c r="G435" i="3"/>
  <c r="I435" i="3" s="1"/>
  <c r="N435" i="3" s="1"/>
  <c r="P435" i="3" s="1"/>
  <c r="A435" i="3"/>
  <c r="I434" i="3"/>
  <c r="N434" i="3" s="1"/>
  <c r="P434" i="3" s="1"/>
  <c r="G434" i="3"/>
  <c r="A434" i="3"/>
  <c r="N433" i="3"/>
  <c r="P433" i="3" s="1"/>
  <c r="G433" i="3"/>
  <c r="I433" i="3" s="1"/>
  <c r="A433" i="3"/>
  <c r="N432" i="3"/>
  <c r="P432" i="3" s="1"/>
  <c r="I432" i="3"/>
  <c r="G432" i="3"/>
  <c r="A432" i="3"/>
  <c r="G431" i="3"/>
  <c r="I431" i="3" s="1"/>
  <c r="N431" i="3" s="1"/>
  <c r="P431" i="3" s="1"/>
  <c r="A431" i="3"/>
  <c r="G430" i="3"/>
  <c r="I430" i="3" s="1"/>
  <c r="N430" i="3" s="1"/>
  <c r="P430" i="3" s="1"/>
  <c r="A430" i="3"/>
  <c r="G429" i="3"/>
  <c r="I429" i="3" s="1"/>
  <c r="N429" i="3" s="1"/>
  <c r="P429" i="3" s="1"/>
  <c r="A429" i="3"/>
  <c r="P428" i="3"/>
  <c r="G428" i="3"/>
  <c r="I428" i="3" s="1"/>
  <c r="N428" i="3" s="1"/>
  <c r="A428" i="3"/>
  <c r="G427" i="3"/>
  <c r="I427" i="3" s="1"/>
  <c r="N427" i="3" s="1"/>
  <c r="P427" i="3" s="1"/>
  <c r="A427" i="3"/>
  <c r="P426" i="3"/>
  <c r="N426" i="3"/>
  <c r="I426" i="3"/>
  <c r="G426" i="3"/>
  <c r="A426" i="3"/>
  <c r="I425" i="3"/>
  <c r="N425" i="3" s="1"/>
  <c r="P425" i="3" s="1"/>
  <c r="G425" i="3"/>
  <c r="A425" i="3"/>
  <c r="G424" i="3"/>
  <c r="I424" i="3" s="1"/>
  <c r="N424" i="3" s="1"/>
  <c r="P424" i="3" s="1"/>
  <c r="A424" i="3"/>
  <c r="G423" i="3"/>
  <c r="I423" i="3" s="1"/>
  <c r="N423" i="3" s="1"/>
  <c r="P423" i="3" s="1"/>
  <c r="A423" i="3"/>
  <c r="G422" i="3"/>
  <c r="I422" i="3" s="1"/>
  <c r="N422" i="3" s="1"/>
  <c r="P422" i="3" s="1"/>
  <c r="A422" i="3"/>
  <c r="N421" i="3"/>
  <c r="P421" i="3" s="1"/>
  <c r="G421" i="3"/>
  <c r="I421" i="3" s="1"/>
  <c r="A421" i="3"/>
  <c r="J420" i="3"/>
  <c r="G420" i="3"/>
  <c r="I420" i="3" s="1"/>
  <c r="N420" i="3" s="1"/>
  <c r="P420" i="3" s="1"/>
  <c r="A420" i="3"/>
  <c r="I419" i="3"/>
  <c r="N419" i="3" s="1"/>
  <c r="P419" i="3" s="1"/>
  <c r="G419" i="3"/>
  <c r="A419" i="3"/>
  <c r="I418" i="3"/>
  <c r="N418" i="3" s="1"/>
  <c r="P418" i="3" s="1"/>
  <c r="G418" i="3"/>
  <c r="A418" i="3"/>
  <c r="N417" i="3"/>
  <c r="P417" i="3" s="1"/>
  <c r="I417" i="3"/>
  <c r="G417" i="3"/>
  <c r="A417" i="3"/>
  <c r="G416" i="3"/>
  <c r="I416" i="3" s="1"/>
  <c r="N416" i="3" s="1"/>
  <c r="P416" i="3" s="1"/>
  <c r="A416" i="3"/>
  <c r="G415" i="3"/>
  <c r="I415" i="3" s="1"/>
  <c r="N415" i="3" s="1"/>
  <c r="P415" i="3" s="1"/>
  <c r="A415" i="3"/>
  <c r="G414" i="3"/>
  <c r="I414" i="3" s="1"/>
  <c r="N414" i="3" s="1"/>
  <c r="P414" i="3" s="1"/>
  <c r="A414" i="3"/>
  <c r="N413" i="3"/>
  <c r="P413" i="3" s="1"/>
  <c r="I413" i="3"/>
  <c r="G413" i="3"/>
  <c r="A413" i="3"/>
  <c r="I412" i="3"/>
  <c r="N412" i="3" s="1"/>
  <c r="P412" i="3" s="1"/>
  <c r="G412" i="3"/>
  <c r="A412" i="3"/>
  <c r="G411" i="3"/>
  <c r="I411" i="3" s="1"/>
  <c r="N411" i="3" s="1"/>
  <c r="P411" i="3" s="1"/>
  <c r="A411" i="3"/>
  <c r="I410" i="3"/>
  <c r="N410" i="3" s="1"/>
  <c r="P410" i="3" s="1"/>
  <c r="G410" i="3"/>
  <c r="A410" i="3"/>
  <c r="G409" i="3"/>
  <c r="I409" i="3" s="1"/>
  <c r="N409" i="3" s="1"/>
  <c r="P409" i="3" s="1"/>
  <c r="A409" i="3"/>
  <c r="G408" i="3"/>
  <c r="I408" i="3" s="1"/>
  <c r="N408" i="3" s="1"/>
  <c r="P408" i="3" s="1"/>
  <c r="A408" i="3"/>
  <c r="I407" i="3"/>
  <c r="N407" i="3" s="1"/>
  <c r="P407" i="3" s="1"/>
  <c r="G407" i="3"/>
  <c r="A407" i="3"/>
  <c r="I406" i="3"/>
  <c r="N406" i="3" s="1"/>
  <c r="P406" i="3" s="1"/>
  <c r="G406" i="3"/>
  <c r="A406" i="3"/>
  <c r="J405" i="3"/>
  <c r="I405" i="3"/>
  <c r="N405" i="3" s="1"/>
  <c r="P405" i="3" s="1"/>
  <c r="G405" i="3"/>
  <c r="A405" i="3"/>
  <c r="G404" i="3"/>
  <c r="I404" i="3" s="1"/>
  <c r="N404" i="3" s="1"/>
  <c r="P404" i="3" s="1"/>
  <c r="A404" i="3"/>
  <c r="J403" i="3"/>
  <c r="G403" i="3"/>
  <c r="I403" i="3" s="1"/>
  <c r="N403" i="3" s="1"/>
  <c r="P403" i="3" s="1"/>
  <c r="A403" i="3"/>
  <c r="G402" i="3"/>
  <c r="I402" i="3" s="1"/>
  <c r="N402" i="3" s="1"/>
  <c r="P402" i="3" s="1"/>
  <c r="A402" i="3"/>
  <c r="J401" i="3"/>
  <c r="G401" i="3"/>
  <c r="I401" i="3" s="1"/>
  <c r="A401" i="3"/>
  <c r="P400" i="3"/>
  <c r="J400" i="3"/>
  <c r="G400" i="3"/>
  <c r="I400" i="3" s="1"/>
  <c r="N400" i="3" s="1"/>
  <c r="A400" i="3"/>
  <c r="I399" i="3"/>
  <c r="N399" i="3" s="1"/>
  <c r="P399" i="3" s="1"/>
  <c r="G399" i="3"/>
  <c r="A399" i="3"/>
  <c r="N398" i="3"/>
  <c r="P398" i="3" s="1"/>
  <c r="J398" i="3"/>
  <c r="G398" i="3"/>
  <c r="I398" i="3" s="1"/>
  <c r="A398" i="3"/>
  <c r="P397" i="3"/>
  <c r="G397" i="3"/>
  <c r="I397" i="3" s="1"/>
  <c r="N397" i="3" s="1"/>
  <c r="A397" i="3"/>
  <c r="N396" i="3"/>
  <c r="P396" i="3" s="1"/>
  <c r="I396" i="3"/>
  <c r="G396" i="3"/>
  <c r="A396" i="3"/>
  <c r="I395" i="3"/>
  <c r="N395" i="3" s="1"/>
  <c r="P395" i="3" s="1"/>
  <c r="G395" i="3"/>
  <c r="A395" i="3"/>
  <c r="N394" i="3"/>
  <c r="P394" i="3" s="1"/>
  <c r="I394" i="3"/>
  <c r="G394" i="3"/>
  <c r="A394" i="3"/>
  <c r="G393" i="3"/>
  <c r="I393" i="3" s="1"/>
  <c r="N393" i="3" s="1"/>
  <c r="P393" i="3" s="1"/>
  <c r="A393" i="3"/>
  <c r="G392" i="3"/>
  <c r="I392" i="3" s="1"/>
  <c r="N392" i="3" s="1"/>
  <c r="P392" i="3" s="1"/>
  <c r="A392" i="3"/>
  <c r="N391" i="3"/>
  <c r="P391" i="3" s="1"/>
  <c r="G391" i="3"/>
  <c r="I391" i="3" s="1"/>
  <c r="A391" i="3"/>
  <c r="N390" i="3"/>
  <c r="P390" i="3" s="1"/>
  <c r="I390" i="3"/>
  <c r="G390" i="3"/>
  <c r="A390" i="3"/>
  <c r="G389" i="3"/>
  <c r="I389" i="3" s="1"/>
  <c r="N389" i="3" s="1"/>
  <c r="P389" i="3" s="1"/>
  <c r="A389" i="3"/>
  <c r="G388" i="3"/>
  <c r="I388" i="3" s="1"/>
  <c r="N388" i="3" s="1"/>
  <c r="P388" i="3" s="1"/>
  <c r="A388" i="3"/>
  <c r="N387" i="3"/>
  <c r="P387" i="3" s="1"/>
  <c r="I387" i="3"/>
  <c r="G387" i="3"/>
  <c r="A387" i="3"/>
  <c r="P386" i="3"/>
  <c r="G386" i="3"/>
  <c r="I386" i="3" s="1"/>
  <c r="N386" i="3" s="1"/>
  <c r="A386" i="3"/>
  <c r="G385" i="3"/>
  <c r="I385" i="3" s="1"/>
  <c r="N385" i="3" s="1"/>
  <c r="P385" i="3" s="1"/>
  <c r="A385" i="3"/>
  <c r="P384" i="3"/>
  <c r="N384" i="3"/>
  <c r="I384" i="3"/>
  <c r="G384" i="3"/>
  <c r="A384" i="3"/>
  <c r="I383" i="3"/>
  <c r="N383" i="3" s="1"/>
  <c r="P383" i="3" s="1"/>
  <c r="G383" i="3"/>
  <c r="A383" i="3"/>
  <c r="I382" i="3"/>
  <c r="N382" i="3" s="1"/>
  <c r="P382" i="3" s="1"/>
  <c r="G382" i="3"/>
  <c r="A382" i="3"/>
  <c r="G381" i="3"/>
  <c r="I381" i="3" s="1"/>
  <c r="N381" i="3" s="1"/>
  <c r="P381" i="3" s="1"/>
  <c r="A381" i="3"/>
  <c r="I380" i="3"/>
  <c r="N380" i="3" s="1"/>
  <c r="P380" i="3" s="1"/>
  <c r="G380" i="3"/>
  <c r="A380" i="3"/>
  <c r="G379" i="3"/>
  <c r="I379" i="3" s="1"/>
  <c r="N379" i="3" s="1"/>
  <c r="P379" i="3" s="1"/>
  <c r="A379" i="3"/>
  <c r="N378" i="3"/>
  <c r="P378" i="3" s="1"/>
  <c r="I378" i="3"/>
  <c r="G378" i="3"/>
  <c r="A378" i="3"/>
  <c r="P377" i="3"/>
  <c r="G377" i="3"/>
  <c r="I377" i="3" s="1"/>
  <c r="N377" i="3" s="1"/>
  <c r="A377" i="3"/>
  <c r="G376" i="3"/>
  <c r="I376" i="3" s="1"/>
  <c r="N376" i="3" s="1"/>
  <c r="P376" i="3" s="1"/>
  <c r="A376" i="3"/>
  <c r="J375" i="3"/>
  <c r="G375" i="3"/>
  <c r="I375" i="3" s="1"/>
  <c r="N375" i="3" s="1"/>
  <c r="P375" i="3" s="1"/>
  <c r="A375" i="3"/>
  <c r="G374" i="3"/>
  <c r="I374" i="3" s="1"/>
  <c r="N374" i="3" s="1"/>
  <c r="P374" i="3" s="1"/>
  <c r="A374" i="3"/>
  <c r="G373" i="3"/>
  <c r="I373" i="3" s="1"/>
  <c r="N373" i="3" s="1"/>
  <c r="P373" i="3" s="1"/>
  <c r="A373" i="3"/>
  <c r="J372" i="3"/>
  <c r="G372" i="3"/>
  <c r="I372" i="3" s="1"/>
  <c r="N372" i="3" s="1"/>
  <c r="P372" i="3" s="1"/>
  <c r="A372" i="3"/>
  <c r="G371" i="3"/>
  <c r="I371" i="3" s="1"/>
  <c r="N371" i="3" s="1"/>
  <c r="P371" i="3" s="1"/>
  <c r="A371" i="3"/>
  <c r="I370" i="3"/>
  <c r="N370" i="3" s="1"/>
  <c r="P370" i="3" s="1"/>
  <c r="G370" i="3"/>
  <c r="A370" i="3"/>
  <c r="I369" i="3"/>
  <c r="N369" i="3" s="1"/>
  <c r="P369" i="3" s="1"/>
  <c r="G369" i="3"/>
  <c r="A369" i="3"/>
  <c r="G368" i="3"/>
  <c r="I368" i="3" s="1"/>
  <c r="N368" i="3" s="1"/>
  <c r="P368" i="3" s="1"/>
  <c r="A368" i="3"/>
  <c r="G367" i="3"/>
  <c r="I367" i="3" s="1"/>
  <c r="N367" i="3" s="1"/>
  <c r="P367" i="3" s="1"/>
  <c r="A367" i="3"/>
  <c r="G366" i="3"/>
  <c r="I366" i="3" s="1"/>
  <c r="N366" i="3" s="1"/>
  <c r="P366" i="3" s="1"/>
  <c r="A366" i="3"/>
  <c r="P365" i="3"/>
  <c r="G365" i="3"/>
  <c r="I365" i="3" s="1"/>
  <c r="N365" i="3" s="1"/>
  <c r="A365" i="3"/>
  <c r="N364" i="3"/>
  <c r="P364" i="3" s="1"/>
  <c r="I364" i="3"/>
  <c r="G364" i="3"/>
  <c r="A364" i="3"/>
  <c r="J363" i="3"/>
  <c r="I363" i="3"/>
  <c r="G363" i="3"/>
  <c r="A363" i="3"/>
  <c r="I362" i="3"/>
  <c r="N362" i="3" s="1"/>
  <c r="P362" i="3" s="1"/>
  <c r="G362" i="3"/>
  <c r="A362" i="3"/>
  <c r="G361" i="3"/>
  <c r="I361" i="3" s="1"/>
  <c r="N361" i="3" s="1"/>
  <c r="P361" i="3" s="1"/>
  <c r="A361" i="3"/>
  <c r="G360" i="3"/>
  <c r="I360" i="3" s="1"/>
  <c r="N360" i="3" s="1"/>
  <c r="P360" i="3" s="1"/>
  <c r="A360" i="3"/>
  <c r="G359" i="3"/>
  <c r="I359" i="3" s="1"/>
  <c r="N359" i="3" s="1"/>
  <c r="P359" i="3" s="1"/>
  <c r="A359" i="3"/>
  <c r="P358" i="3"/>
  <c r="N358" i="3"/>
  <c r="G358" i="3"/>
  <c r="I358" i="3" s="1"/>
  <c r="A358" i="3"/>
  <c r="N357" i="3"/>
  <c r="P357" i="3" s="1"/>
  <c r="I357" i="3"/>
  <c r="G357" i="3"/>
  <c r="A357" i="3"/>
  <c r="G356" i="3"/>
  <c r="I356" i="3" s="1"/>
  <c r="N356" i="3" s="1"/>
  <c r="P356" i="3" s="1"/>
  <c r="A356" i="3"/>
  <c r="G355" i="3"/>
  <c r="I355" i="3" s="1"/>
  <c r="N355" i="3" s="1"/>
  <c r="P355" i="3" s="1"/>
  <c r="A355" i="3"/>
  <c r="I354" i="3"/>
  <c r="N354" i="3" s="1"/>
  <c r="P354" i="3" s="1"/>
  <c r="G354" i="3"/>
  <c r="A354" i="3"/>
  <c r="G353" i="3"/>
  <c r="I353" i="3" s="1"/>
  <c r="N353" i="3" s="1"/>
  <c r="P353" i="3" s="1"/>
  <c r="A353" i="3"/>
  <c r="G352" i="3"/>
  <c r="I352" i="3" s="1"/>
  <c r="N352" i="3" s="1"/>
  <c r="P352" i="3" s="1"/>
  <c r="A352" i="3"/>
  <c r="J351" i="3"/>
  <c r="N351" i="3" s="1"/>
  <c r="P351" i="3" s="1"/>
  <c r="G351" i="3"/>
  <c r="I351" i="3" s="1"/>
  <c r="A351" i="3"/>
  <c r="N350" i="3"/>
  <c r="P350" i="3" s="1"/>
  <c r="I350" i="3"/>
  <c r="G350" i="3"/>
  <c r="A350" i="3"/>
  <c r="P349" i="3"/>
  <c r="N349" i="3"/>
  <c r="I349" i="3"/>
  <c r="G349" i="3"/>
  <c r="A349" i="3"/>
  <c r="I348" i="3"/>
  <c r="N348" i="3" s="1"/>
  <c r="P348" i="3" s="1"/>
  <c r="G348" i="3"/>
  <c r="A348" i="3"/>
  <c r="N347" i="3"/>
  <c r="P347" i="3" s="1"/>
  <c r="I347" i="3"/>
  <c r="G347" i="3"/>
  <c r="A347" i="3"/>
  <c r="P346" i="3"/>
  <c r="J346" i="3"/>
  <c r="G346" i="3"/>
  <c r="I346" i="3" s="1"/>
  <c r="N346" i="3" s="1"/>
  <c r="A346" i="3"/>
  <c r="I345" i="3"/>
  <c r="N345" i="3" s="1"/>
  <c r="P345" i="3" s="1"/>
  <c r="G345" i="3"/>
  <c r="A345" i="3"/>
  <c r="N344" i="3"/>
  <c r="P344" i="3" s="1"/>
  <c r="G344" i="3"/>
  <c r="I344" i="3" s="1"/>
  <c r="A344" i="3"/>
  <c r="N343" i="3"/>
  <c r="P343" i="3" s="1"/>
  <c r="I343" i="3"/>
  <c r="G343" i="3"/>
  <c r="A343" i="3"/>
  <c r="G342" i="3"/>
  <c r="I342" i="3" s="1"/>
  <c r="N342" i="3" s="1"/>
  <c r="P342" i="3" s="1"/>
  <c r="A342" i="3"/>
  <c r="J341" i="3"/>
  <c r="I341" i="3"/>
  <c r="N341" i="3" s="1"/>
  <c r="P341" i="3" s="1"/>
  <c r="G341" i="3"/>
  <c r="A341" i="3"/>
  <c r="G340" i="3"/>
  <c r="I340" i="3" s="1"/>
  <c r="N340" i="3" s="1"/>
  <c r="P340" i="3" s="1"/>
  <c r="A340" i="3"/>
  <c r="G339" i="3"/>
  <c r="I339" i="3" s="1"/>
  <c r="N339" i="3" s="1"/>
  <c r="P339" i="3" s="1"/>
  <c r="A339" i="3"/>
  <c r="G338" i="3"/>
  <c r="I338" i="3" s="1"/>
  <c r="N338" i="3" s="1"/>
  <c r="P338" i="3" s="1"/>
  <c r="A338" i="3"/>
  <c r="P337" i="3"/>
  <c r="N337" i="3"/>
  <c r="I337" i="3"/>
  <c r="G337" i="3"/>
  <c r="A337" i="3"/>
  <c r="N336" i="3"/>
  <c r="P336" i="3" s="1"/>
  <c r="I336" i="3"/>
  <c r="G336" i="3"/>
  <c r="A336" i="3"/>
  <c r="I335" i="3"/>
  <c r="N335" i="3" s="1"/>
  <c r="P335" i="3" s="1"/>
  <c r="G335" i="3"/>
  <c r="A335" i="3"/>
  <c r="G334" i="3"/>
  <c r="I334" i="3" s="1"/>
  <c r="N334" i="3" s="1"/>
  <c r="P334" i="3" s="1"/>
  <c r="A334" i="3"/>
  <c r="I333" i="3"/>
  <c r="N333" i="3" s="1"/>
  <c r="P333" i="3" s="1"/>
  <c r="G333" i="3"/>
  <c r="A333" i="3"/>
  <c r="P332" i="3"/>
  <c r="G332" i="3"/>
  <c r="I332" i="3" s="1"/>
  <c r="N332" i="3" s="1"/>
  <c r="A332" i="3"/>
  <c r="G331" i="3"/>
  <c r="I331" i="3" s="1"/>
  <c r="N331" i="3" s="1"/>
  <c r="P331" i="3" s="1"/>
  <c r="A331" i="3"/>
  <c r="N330" i="3"/>
  <c r="P330" i="3" s="1"/>
  <c r="I330" i="3"/>
  <c r="G330" i="3"/>
  <c r="A330" i="3"/>
  <c r="G329" i="3"/>
  <c r="I329" i="3" s="1"/>
  <c r="N329" i="3" s="1"/>
  <c r="P329" i="3" s="1"/>
  <c r="A329" i="3"/>
  <c r="I328" i="3"/>
  <c r="N328" i="3" s="1"/>
  <c r="P328" i="3" s="1"/>
  <c r="G328" i="3"/>
  <c r="A328" i="3"/>
  <c r="G327" i="3"/>
  <c r="I327" i="3" s="1"/>
  <c r="N327" i="3" s="1"/>
  <c r="P327" i="3" s="1"/>
  <c r="A327" i="3"/>
  <c r="I326" i="3"/>
  <c r="N326" i="3" s="1"/>
  <c r="P326" i="3" s="1"/>
  <c r="G326" i="3"/>
  <c r="A326" i="3"/>
  <c r="P325" i="3"/>
  <c r="N325" i="3"/>
  <c r="I325" i="3"/>
  <c r="G325" i="3"/>
  <c r="A325" i="3"/>
  <c r="I324" i="3"/>
  <c r="N324" i="3" s="1"/>
  <c r="P324" i="3" s="1"/>
  <c r="G324" i="3"/>
  <c r="A324" i="3"/>
  <c r="N323" i="3"/>
  <c r="P323" i="3" s="1"/>
  <c r="I323" i="3"/>
  <c r="G323" i="3"/>
  <c r="A323" i="3"/>
  <c r="I322" i="3"/>
  <c r="N322" i="3" s="1"/>
  <c r="P322" i="3" s="1"/>
  <c r="G322" i="3"/>
  <c r="A322" i="3"/>
  <c r="I321" i="3"/>
  <c r="N321" i="3" s="1"/>
  <c r="P321" i="3" s="1"/>
  <c r="G321" i="3"/>
  <c r="A321" i="3"/>
  <c r="G320" i="3"/>
  <c r="I320" i="3" s="1"/>
  <c r="N320" i="3" s="1"/>
  <c r="P320" i="3" s="1"/>
  <c r="A320" i="3"/>
  <c r="G319" i="3"/>
  <c r="I319" i="3" s="1"/>
  <c r="N319" i="3" s="1"/>
  <c r="P319" i="3" s="1"/>
  <c r="A319" i="3"/>
  <c r="I318" i="3"/>
  <c r="N318" i="3" s="1"/>
  <c r="P318" i="3" s="1"/>
  <c r="G318" i="3"/>
  <c r="A318" i="3"/>
  <c r="N317" i="3"/>
  <c r="P317" i="3" s="1"/>
  <c r="I317" i="3"/>
  <c r="G317" i="3"/>
  <c r="A317" i="3"/>
  <c r="N316" i="3"/>
  <c r="P316" i="3" s="1"/>
  <c r="G316" i="3"/>
  <c r="I316" i="3" s="1"/>
  <c r="A316" i="3"/>
  <c r="G315" i="3"/>
  <c r="I315" i="3" s="1"/>
  <c r="N315" i="3" s="1"/>
  <c r="P315" i="3" s="1"/>
  <c r="A315" i="3"/>
  <c r="G314" i="3"/>
  <c r="I314" i="3" s="1"/>
  <c r="N314" i="3" s="1"/>
  <c r="P314" i="3" s="1"/>
  <c r="A314" i="3"/>
  <c r="G313" i="3"/>
  <c r="I313" i="3" s="1"/>
  <c r="N313" i="3" s="1"/>
  <c r="P313" i="3" s="1"/>
  <c r="A313" i="3"/>
  <c r="N312" i="3"/>
  <c r="P312" i="3" s="1"/>
  <c r="I312" i="3"/>
  <c r="G312" i="3"/>
  <c r="A312" i="3"/>
  <c r="N311" i="3"/>
  <c r="P311" i="3" s="1"/>
  <c r="I311" i="3"/>
  <c r="G311" i="3"/>
  <c r="A311" i="3"/>
  <c r="I310" i="3"/>
  <c r="N310" i="3" s="1"/>
  <c r="P310" i="3" s="1"/>
  <c r="G310" i="3"/>
  <c r="A310" i="3"/>
  <c r="N309" i="3"/>
  <c r="P309" i="3" s="1"/>
  <c r="I309" i="3"/>
  <c r="G309" i="3"/>
  <c r="A309" i="3"/>
  <c r="G308" i="3"/>
  <c r="I308" i="3" s="1"/>
  <c r="N308" i="3" s="1"/>
  <c r="P308" i="3" s="1"/>
  <c r="A308" i="3"/>
  <c r="G307" i="3"/>
  <c r="I307" i="3" s="1"/>
  <c r="N307" i="3" s="1"/>
  <c r="P307" i="3" s="1"/>
  <c r="A307" i="3"/>
  <c r="J306" i="3"/>
  <c r="N306" i="3" s="1"/>
  <c r="P306" i="3" s="1"/>
  <c r="I306" i="3"/>
  <c r="G306" i="3"/>
  <c r="A306" i="3"/>
  <c r="P305" i="3"/>
  <c r="N305" i="3"/>
  <c r="I305" i="3"/>
  <c r="G305" i="3"/>
  <c r="A305" i="3"/>
  <c r="N304" i="3"/>
  <c r="P304" i="3" s="1"/>
  <c r="I304" i="3"/>
  <c r="G304" i="3"/>
  <c r="A304" i="3"/>
  <c r="I303" i="3"/>
  <c r="N303" i="3" s="1"/>
  <c r="P303" i="3" s="1"/>
  <c r="G303" i="3"/>
  <c r="A303" i="3"/>
  <c r="G302" i="3"/>
  <c r="I302" i="3" s="1"/>
  <c r="N302" i="3" s="1"/>
  <c r="P302" i="3" s="1"/>
  <c r="A302" i="3"/>
  <c r="G301" i="3"/>
  <c r="I301" i="3" s="1"/>
  <c r="N301" i="3" s="1"/>
  <c r="P301" i="3" s="1"/>
  <c r="A301" i="3"/>
  <c r="P300" i="3"/>
  <c r="N300" i="3"/>
  <c r="G300" i="3"/>
  <c r="I300" i="3" s="1"/>
  <c r="A300" i="3"/>
  <c r="P299" i="3"/>
  <c r="N299" i="3"/>
  <c r="I299" i="3"/>
  <c r="G299" i="3"/>
  <c r="A299" i="3"/>
  <c r="G298" i="3"/>
  <c r="I298" i="3" s="1"/>
  <c r="N298" i="3" s="1"/>
  <c r="P298" i="3" s="1"/>
  <c r="A298" i="3"/>
  <c r="P297" i="3"/>
  <c r="N297" i="3"/>
  <c r="I297" i="3"/>
  <c r="G297" i="3"/>
  <c r="A297" i="3"/>
  <c r="G296" i="3"/>
  <c r="I296" i="3" s="1"/>
  <c r="N296" i="3" s="1"/>
  <c r="P296" i="3" s="1"/>
  <c r="A296" i="3"/>
  <c r="G295" i="3"/>
  <c r="I295" i="3" s="1"/>
  <c r="N295" i="3" s="1"/>
  <c r="P295" i="3" s="1"/>
  <c r="A295" i="3"/>
  <c r="G294" i="3"/>
  <c r="I294" i="3" s="1"/>
  <c r="N294" i="3" s="1"/>
  <c r="P294" i="3" s="1"/>
  <c r="A294" i="3"/>
  <c r="P293" i="3"/>
  <c r="N293" i="3"/>
  <c r="I293" i="3"/>
  <c r="G293" i="3"/>
  <c r="A293" i="3"/>
  <c r="I292" i="3"/>
  <c r="N292" i="3" s="1"/>
  <c r="P292" i="3" s="1"/>
  <c r="G292" i="3"/>
  <c r="A292" i="3"/>
  <c r="J291" i="3"/>
  <c r="I291" i="3"/>
  <c r="N291" i="3" s="1"/>
  <c r="P291" i="3" s="1"/>
  <c r="G291" i="3"/>
  <c r="A291" i="3"/>
  <c r="I290" i="3"/>
  <c r="N290" i="3" s="1"/>
  <c r="P290" i="3" s="1"/>
  <c r="G290" i="3"/>
  <c r="A290" i="3"/>
  <c r="G289" i="3"/>
  <c r="I289" i="3" s="1"/>
  <c r="N289" i="3" s="1"/>
  <c r="P289" i="3" s="1"/>
  <c r="A289" i="3"/>
  <c r="J288" i="3"/>
  <c r="G288" i="3"/>
  <c r="I288" i="3" s="1"/>
  <c r="N288" i="3" s="1"/>
  <c r="P288" i="3" s="1"/>
  <c r="A288" i="3"/>
  <c r="G287" i="3"/>
  <c r="I287" i="3" s="1"/>
  <c r="N287" i="3" s="1"/>
  <c r="P287" i="3" s="1"/>
  <c r="A287" i="3"/>
  <c r="G286" i="3"/>
  <c r="I286" i="3" s="1"/>
  <c r="N286" i="3" s="1"/>
  <c r="P286" i="3" s="1"/>
  <c r="A286" i="3"/>
  <c r="N285" i="3"/>
  <c r="P285" i="3" s="1"/>
  <c r="I285" i="3"/>
  <c r="G285" i="3"/>
  <c r="A285" i="3"/>
  <c r="J284" i="3"/>
  <c r="I284" i="3"/>
  <c r="G284" i="3"/>
  <c r="A284" i="3"/>
  <c r="G283" i="3"/>
  <c r="I283" i="3" s="1"/>
  <c r="N283" i="3" s="1"/>
  <c r="P283" i="3" s="1"/>
  <c r="A283" i="3"/>
  <c r="I282" i="3"/>
  <c r="N282" i="3" s="1"/>
  <c r="P282" i="3" s="1"/>
  <c r="G282" i="3"/>
  <c r="A282" i="3"/>
  <c r="N281" i="3"/>
  <c r="P281" i="3" s="1"/>
  <c r="I281" i="3"/>
  <c r="G281" i="3"/>
  <c r="A281" i="3"/>
  <c r="G280" i="3"/>
  <c r="I280" i="3" s="1"/>
  <c r="N280" i="3" s="1"/>
  <c r="P280" i="3" s="1"/>
  <c r="A280" i="3"/>
  <c r="N279" i="3"/>
  <c r="P279" i="3" s="1"/>
  <c r="G279" i="3"/>
  <c r="I279" i="3" s="1"/>
  <c r="A279" i="3"/>
  <c r="I278" i="3"/>
  <c r="N278" i="3" s="1"/>
  <c r="P278" i="3" s="1"/>
  <c r="G278" i="3"/>
  <c r="A278" i="3"/>
  <c r="G277" i="3"/>
  <c r="I277" i="3" s="1"/>
  <c r="N277" i="3" s="1"/>
  <c r="P277" i="3" s="1"/>
  <c r="A277" i="3"/>
  <c r="N276" i="3"/>
  <c r="P276" i="3" s="1"/>
  <c r="I276" i="3"/>
  <c r="G276" i="3"/>
  <c r="A276" i="3"/>
  <c r="G275" i="3"/>
  <c r="I275" i="3" s="1"/>
  <c r="N275" i="3" s="1"/>
  <c r="P275" i="3" s="1"/>
  <c r="A275" i="3"/>
  <c r="G274" i="3"/>
  <c r="I274" i="3" s="1"/>
  <c r="N274" i="3" s="1"/>
  <c r="P274" i="3" s="1"/>
  <c r="A274" i="3"/>
  <c r="G273" i="3"/>
  <c r="I273" i="3" s="1"/>
  <c r="N273" i="3" s="1"/>
  <c r="P273" i="3" s="1"/>
  <c r="A273" i="3"/>
  <c r="I272" i="3"/>
  <c r="N272" i="3" s="1"/>
  <c r="P272" i="3" s="1"/>
  <c r="G272" i="3"/>
  <c r="A272" i="3"/>
  <c r="G271" i="3"/>
  <c r="I271" i="3" s="1"/>
  <c r="N271" i="3" s="1"/>
  <c r="P271" i="3" s="1"/>
  <c r="A271" i="3"/>
  <c r="I270" i="3"/>
  <c r="N270" i="3" s="1"/>
  <c r="P270" i="3" s="1"/>
  <c r="G270" i="3"/>
  <c r="A270" i="3"/>
  <c r="I269" i="3"/>
  <c r="N269" i="3" s="1"/>
  <c r="P269" i="3" s="1"/>
  <c r="G269" i="3"/>
  <c r="A269" i="3"/>
  <c r="P268" i="3"/>
  <c r="G268" i="3"/>
  <c r="I268" i="3" s="1"/>
  <c r="N268" i="3" s="1"/>
  <c r="A268" i="3"/>
  <c r="G267" i="3"/>
  <c r="I267" i="3" s="1"/>
  <c r="N267" i="3" s="1"/>
  <c r="P267" i="3" s="1"/>
  <c r="A267" i="3"/>
  <c r="I266" i="3"/>
  <c r="N266" i="3" s="1"/>
  <c r="P266" i="3" s="1"/>
  <c r="G266" i="3"/>
  <c r="A266" i="3"/>
  <c r="N265" i="3"/>
  <c r="P265" i="3" s="1"/>
  <c r="I265" i="3"/>
  <c r="G265" i="3"/>
  <c r="A265" i="3"/>
  <c r="J264" i="3"/>
  <c r="G264" i="3"/>
  <c r="I264" i="3" s="1"/>
  <c r="N264" i="3" s="1"/>
  <c r="P264" i="3" s="1"/>
  <c r="A264" i="3"/>
  <c r="G263" i="3"/>
  <c r="I263" i="3" s="1"/>
  <c r="N263" i="3" s="1"/>
  <c r="P263" i="3" s="1"/>
  <c r="A263" i="3"/>
  <c r="N262" i="3"/>
  <c r="P262" i="3" s="1"/>
  <c r="I262" i="3"/>
  <c r="G262" i="3"/>
  <c r="A262" i="3"/>
  <c r="P261" i="3"/>
  <c r="G261" i="3"/>
  <c r="I261" i="3" s="1"/>
  <c r="N261" i="3" s="1"/>
  <c r="A261" i="3"/>
  <c r="N260" i="3"/>
  <c r="P260" i="3" s="1"/>
  <c r="G260" i="3"/>
  <c r="I260" i="3" s="1"/>
  <c r="A260" i="3"/>
  <c r="N259" i="3"/>
  <c r="P259" i="3" s="1"/>
  <c r="I259" i="3"/>
  <c r="G259" i="3"/>
  <c r="A259" i="3"/>
  <c r="N258" i="3"/>
  <c r="P258" i="3" s="1"/>
  <c r="J258" i="3"/>
  <c r="I258" i="3"/>
  <c r="G258" i="3"/>
  <c r="A258" i="3"/>
  <c r="G257" i="3"/>
  <c r="I257" i="3" s="1"/>
  <c r="N257" i="3" s="1"/>
  <c r="P257" i="3" s="1"/>
  <c r="A257" i="3"/>
  <c r="J256" i="3"/>
  <c r="I256" i="3"/>
  <c r="G256" i="3"/>
  <c r="A256" i="3"/>
  <c r="N255" i="3"/>
  <c r="P255" i="3" s="1"/>
  <c r="I255" i="3"/>
  <c r="G255" i="3"/>
  <c r="A255" i="3"/>
  <c r="G254" i="3"/>
  <c r="I254" i="3" s="1"/>
  <c r="N254" i="3" s="1"/>
  <c r="P254" i="3" s="1"/>
  <c r="A254" i="3"/>
  <c r="I253" i="3"/>
  <c r="N253" i="3" s="1"/>
  <c r="P253" i="3" s="1"/>
  <c r="G253" i="3"/>
  <c r="A253" i="3"/>
  <c r="G252" i="3"/>
  <c r="I252" i="3" s="1"/>
  <c r="N252" i="3" s="1"/>
  <c r="P252" i="3" s="1"/>
  <c r="A252" i="3"/>
  <c r="I251" i="3"/>
  <c r="N251" i="3" s="1"/>
  <c r="P251" i="3" s="1"/>
  <c r="G251" i="3"/>
  <c r="A251" i="3"/>
  <c r="I250" i="3"/>
  <c r="N250" i="3" s="1"/>
  <c r="P250" i="3" s="1"/>
  <c r="G250" i="3"/>
  <c r="A250" i="3"/>
  <c r="G249" i="3"/>
  <c r="I249" i="3" s="1"/>
  <c r="N249" i="3" s="1"/>
  <c r="P249" i="3" s="1"/>
  <c r="A249" i="3"/>
  <c r="G248" i="3"/>
  <c r="I248" i="3" s="1"/>
  <c r="N248" i="3" s="1"/>
  <c r="P248" i="3" s="1"/>
  <c r="A248" i="3"/>
  <c r="I247" i="3"/>
  <c r="N247" i="3" s="1"/>
  <c r="P247" i="3" s="1"/>
  <c r="G247" i="3"/>
  <c r="A247" i="3"/>
  <c r="N246" i="3"/>
  <c r="P246" i="3" s="1"/>
  <c r="G246" i="3"/>
  <c r="I246" i="3" s="1"/>
  <c r="A246" i="3"/>
  <c r="I245" i="3"/>
  <c r="N245" i="3" s="1"/>
  <c r="P245" i="3" s="1"/>
  <c r="G245" i="3"/>
  <c r="A245" i="3"/>
  <c r="I244" i="3"/>
  <c r="N244" i="3" s="1"/>
  <c r="P244" i="3" s="1"/>
  <c r="G244" i="3"/>
  <c r="A244" i="3"/>
  <c r="G243" i="3"/>
  <c r="I243" i="3" s="1"/>
  <c r="N243" i="3" s="1"/>
  <c r="P243" i="3" s="1"/>
  <c r="A243" i="3"/>
  <c r="G242" i="3"/>
  <c r="I242" i="3" s="1"/>
  <c r="N242" i="3" s="1"/>
  <c r="P242" i="3" s="1"/>
  <c r="A242" i="3"/>
  <c r="G241" i="3"/>
  <c r="I241" i="3" s="1"/>
  <c r="N241" i="3" s="1"/>
  <c r="P241" i="3" s="1"/>
  <c r="A241" i="3"/>
  <c r="N240" i="3"/>
  <c r="P240" i="3" s="1"/>
  <c r="G240" i="3"/>
  <c r="I240" i="3" s="1"/>
  <c r="A240" i="3"/>
  <c r="N239" i="3"/>
  <c r="P239" i="3" s="1"/>
  <c r="I239" i="3"/>
  <c r="G239" i="3"/>
  <c r="A239" i="3"/>
  <c r="N238" i="3"/>
  <c r="P238" i="3" s="1"/>
  <c r="I238" i="3"/>
  <c r="G238" i="3"/>
  <c r="A238" i="3"/>
  <c r="I237" i="3"/>
  <c r="N237" i="3" s="1"/>
  <c r="P237" i="3" s="1"/>
  <c r="G237" i="3"/>
  <c r="A237" i="3"/>
  <c r="G236" i="3"/>
  <c r="I236" i="3" s="1"/>
  <c r="N236" i="3" s="1"/>
  <c r="P236" i="3" s="1"/>
  <c r="A236" i="3"/>
  <c r="G235" i="3"/>
  <c r="I235" i="3" s="1"/>
  <c r="N235" i="3" s="1"/>
  <c r="P235" i="3" s="1"/>
  <c r="A235" i="3"/>
  <c r="N234" i="3"/>
  <c r="P234" i="3" s="1"/>
  <c r="G234" i="3"/>
  <c r="I234" i="3" s="1"/>
  <c r="A234" i="3"/>
  <c r="I233" i="3"/>
  <c r="N233" i="3" s="1"/>
  <c r="P233" i="3" s="1"/>
  <c r="G233" i="3"/>
  <c r="A233" i="3"/>
  <c r="N232" i="3"/>
  <c r="P232" i="3" s="1"/>
  <c r="I232" i="3"/>
  <c r="G232" i="3"/>
  <c r="A232" i="3"/>
  <c r="J231" i="3"/>
  <c r="G231" i="3"/>
  <c r="I231" i="3" s="1"/>
  <c r="N231" i="3" s="1"/>
  <c r="P231" i="3" s="1"/>
  <c r="A231" i="3"/>
  <c r="G230" i="3"/>
  <c r="I230" i="3" s="1"/>
  <c r="N230" i="3" s="1"/>
  <c r="P230" i="3" s="1"/>
  <c r="A230" i="3"/>
  <c r="N229" i="3"/>
  <c r="P229" i="3" s="1"/>
  <c r="I229" i="3"/>
  <c r="G229" i="3"/>
  <c r="A229" i="3"/>
  <c r="P228" i="3"/>
  <c r="G228" i="3"/>
  <c r="I228" i="3" s="1"/>
  <c r="N228" i="3" s="1"/>
  <c r="A228" i="3"/>
  <c r="N227" i="3"/>
  <c r="P227" i="3" s="1"/>
  <c r="G227" i="3"/>
  <c r="I227" i="3" s="1"/>
  <c r="A227" i="3"/>
  <c r="P226" i="3"/>
  <c r="N226" i="3"/>
  <c r="I226" i="3"/>
  <c r="G226" i="3"/>
  <c r="A226" i="3"/>
  <c r="N225" i="3"/>
  <c r="P225" i="3" s="1"/>
  <c r="I225" i="3"/>
  <c r="G225" i="3"/>
  <c r="A225" i="3"/>
  <c r="I224" i="3"/>
  <c r="N224" i="3" s="1"/>
  <c r="P224" i="3" s="1"/>
  <c r="G224" i="3"/>
  <c r="A224" i="3"/>
  <c r="I223" i="3"/>
  <c r="N223" i="3" s="1"/>
  <c r="P223" i="3" s="1"/>
  <c r="G223" i="3"/>
  <c r="A223" i="3"/>
  <c r="P222" i="3"/>
  <c r="I222" i="3"/>
  <c r="N222" i="3" s="1"/>
  <c r="G222" i="3"/>
  <c r="A222" i="3"/>
  <c r="G221" i="3"/>
  <c r="I221" i="3" s="1"/>
  <c r="N221" i="3" s="1"/>
  <c r="P221" i="3" s="1"/>
  <c r="A221" i="3"/>
  <c r="G220" i="3"/>
  <c r="I220" i="3" s="1"/>
  <c r="N220" i="3" s="1"/>
  <c r="P220" i="3" s="1"/>
  <c r="A220" i="3"/>
  <c r="P219" i="3"/>
  <c r="N219" i="3"/>
  <c r="I219" i="3"/>
  <c r="G219" i="3"/>
  <c r="A219" i="3"/>
  <c r="J218" i="3"/>
  <c r="N218" i="3" s="1"/>
  <c r="P218" i="3" s="1"/>
  <c r="I218" i="3"/>
  <c r="G218" i="3"/>
  <c r="A218" i="3"/>
  <c r="N217" i="3"/>
  <c r="P217" i="3" s="1"/>
  <c r="I217" i="3"/>
  <c r="G217" i="3"/>
  <c r="A217" i="3"/>
  <c r="G216" i="3"/>
  <c r="I216" i="3" s="1"/>
  <c r="N216" i="3" s="1"/>
  <c r="P216" i="3" s="1"/>
  <c r="A216" i="3"/>
  <c r="G215" i="3"/>
  <c r="I215" i="3" s="1"/>
  <c r="N215" i="3" s="1"/>
  <c r="P215" i="3" s="1"/>
  <c r="A215" i="3"/>
  <c r="J214" i="3"/>
  <c r="G214" i="3"/>
  <c r="I214" i="3" s="1"/>
  <c r="N214" i="3" s="1"/>
  <c r="P214" i="3" s="1"/>
  <c r="A214" i="3"/>
  <c r="G213" i="3"/>
  <c r="I213" i="3" s="1"/>
  <c r="N213" i="3" s="1"/>
  <c r="P213" i="3" s="1"/>
  <c r="A213" i="3"/>
  <c r="I212" i="3"/>
  <c r="N212" i="3" s="1"/>
  <c r="P212" i="3" s="1"/>
  <c r="G212" i="3"/>
  <c r="A212" i="3"/>
  <c r="N211" i="3"/>
  <c r="P211" i="3" s="1"/>
  <c r="I211" i="3"/>
  <c r="G211" i="3"/>
  <c r="A211" i="3"/>
  <c r="G210" i="3"/>
  <c r="I210" i="3" s="1"/>
  <c r="N210" i="3" s="1"/>
  <c r="P210" i="3" s="1"/>
  <c r="A210" i="3"/>
  <c r="G209" i="3"/>
  <c r="I209" i="3" s="1"/>
  <c r="N209" i="3" s="1"/>
  <c r="P209" i="3" s="1"/>
  <c r="A209" i="3"/>
  <c r="G208" i="3"/>
  <c r="I208" i="3" s="1"/>
  <c r="N208" i="3" s="1"/>
  <c r="P208" i="3" s="1"/>
  <c r="A208" i="3"/>
  <c r="I207" i="3"/>
  <c r="N207" i="3" s="1"/>
  <c r="P207" i="3" s="1"/>
  <c r="G207" i="3"/>
  <c r="A207" i="3"/>
  <c r="G206" i="3"/>
  <c r="I206" i="3" s="1"/>
  <c r="N206" i="3" s="1"/>
  <c r="P206" i="3" s="1"/>
  <c r="A206" i="3"/>
  <c r="I205" i="3"/>
  <c r="N205" i="3" s="1"/>
  <c r="P205" i="3" s="1"/>
  <c r="G205" i="3"/>
  <c r="A205" i="3"/>
  <c r="N204" i="3"/>
  <c r="P204" i="3" s="1"/>
  <c r="I204" i="3"/>
  <c r="G204" i="3"/>
  <c r="A204" i="3"/>
  <c r="G203" i="3"/>
  <c r="I203" i="3" s="1"/>
  <c r="N203" i="3" s="1"/>
  <c r="P203" i="3" s="1"/>
  <c r="A203" i="3"/>
  <c r="G202" i="3"/>
  <c r="I202" i="3" s="1"/>
  <c r="N202" i="3" s="1"/>
  <c r="P202" i="3" s="1"/>
  <c r="A202" i="3"/>
  <c r="I201" i="3"/>
  <c r="N201" i="3" s="1"/>
  <c r="P201" i="3" s="1"/>
  <c r="G201" i="3"/>
  <c r="A201" i="3"/>
  <c r="J200" i="3"/>
  <c r="I200" i="3"/>
  <c r="G200" i="3"/>
  <c r="A200" i="3"/>
  <c r="G199" i="3"/>
  <c r="I199" i="3" s="1"/>
  <c r="N199" i="3" s="1"/>
  <c r="P199" i="3" s="1"/>
  <c r="A199" i="3"/>
  <c r="G198" i="3"/>
  <c r="I198" i="3" s="1"/>
  <c r="N198" i="3" s="1"/>
  <c r="P198" i="3" s="1"/>
  <c r="A198" i="3"/>
  <c r="N197" i="3"/>
  <c r="P197" i="3" s="1"/>
  <c r="I197" i="3"/>
  <c r="G197" i="3"/>
  <c r="A197" i="3"/>
  <c r="P196" i="3"/>
  <c r="N196" i="3"/>
  <c r="I196" i="3"/>
  <c r="G196" i="3"/>
  <c r="A196" i="3"/>
  <c r="J195" i="3"/>
  <c r="I195" i="3"/>
  <c r="G195" i="3"/>
  <c r="A195" i="3"/>
  <c r="J194" i="3"/>
  <c r="I194" i="3"/>
  <c r="N194" i="3" s="1"/>
  <c r="P194" i="3" s="1"/>
  <c r="G194" i="3"/>
  <c r="A194" i="3"/>
  <c r="G193" i="3"/>
  <c r="I193" i="3" s="1"/>
  <c r="N193" i="3" s="1"/>
  <c r="P193" i="3" s="1"/>
  <c r="A193" i="3"/>
  <c r="G192" i="3"/>
  <c r="I192" i="3" s="1"/>
  <c r="N192" i="3" s="1"/>
  <c r="P192" i="3" s="1"/>
  <c r="A192" i="3"/>
  <c r="J191" i="3"/>
  <c r="G191" i="3"/>
  <c r="I191" i="3" s="1"/>
  <c r="N191" i="3" s="1"/>
  <c r="P191" i="3" s="1"/>
  <c r="A191" i="3"/>
  <c r="G190" i="3"/>
  <c r="I190" i="3" s="1"/>
  <c r="N190" i="3" s="1"/>
  <c r="P190" i="3" s="1"/>
  <c r="A190" i="3"/>
  <c r="G189" i="3"/>
  <c r="I189" i="3" s="1"/>
  <c r="N189" i="3" s="1"/>
  <c r="P189" i="3" s="1"/>
  <c r="A189" i="3"/>
  <c r="I188" i="3"/>
  <c r="N188" i="3" s="1"/>
  <c r="P188" i="3" s="1"/>
  <c r="G188" i="3"/>
  <c r="A188" i="3"/>
  <c r="G187" i="3"/>
  <c r="I187" i="3" s="1"/>
  <c r="N187" i="3" s="1"/>
  <c r="P187" i="3" s="1"/>
  <c r="A187" i="3"/>
  <c r="P186" i="3"/>
  <c r="N186" i="3"/>
  <c r="I186" i="3"/>
  <c r="G186" i="3"/>
  <c r="A186" i="3"/>
  <c r="I185" i="3"/>
  <c r="N185" i="3" s="1"/>
  <c r="P185" i="3" s="1"/>
  <c r="G185" i="3"/>
  <c r="A185" i="3"/>
  <c r="G184" i="3"/>
  <c r="I184" i="3" s="1"/>
  <c r="N184" i="3" s="1"/>
  <c r="P184" i="3" s="1"/>
  <c r="A184" i="3"/>
  <c r="P183" i="3"/>
  <c r="N183" i="3"/>
  <c r="I183" i="3"/>
  <c r="G183" i="3"/>
  <c r="A183" i="3"/>
  <c r="N182" i="3"/>
  <c r="P182" i="3" s="1"/>
  <c r="I182" i="3"/>
  <c r="G182" i="3"/>
  <c r="A182" i="3"/>
  <c r="N181" i="3"/>
  <c r="P181" i="3" s="1"/>
  <c r="I181" i="3"/>
  <c r="G181" i="3"/>
  <c r="A181" i="3"/>
  <c r="I180" i="3"/>
  <c r="N180" i="3" s="1"/>
  <c r="P180" i="3" s="1"/>
  <c r="G180" i="3"/>
  <c r="A180" i="3"/>
  <c r="G179" i="3"/>
  <c r="I179" i="3" s="1"/>
  <c r="N179" i="3" s="1"/>
  <c r="P179" i="3" s="1"/>
  <c r="A179" i="3"/>
  <c r="P178" i="3"/>
  <c r="G178" i="3"/>
  <c r="I178" i="3" s="1"/>
  <c r="N178" i="3" s="1"/>
  <c r="A178" i="3"/>
  <c r="G177" i="3"/>
  <c r="I177" i="3" s="1"/>
  <c r="N177" i="3" s="1"/>
  <c r="P177" i="3" s="1"/>
  <c r="A177" i="3"/>
  <c r="I176" i="3"/>
  <c r="N176" i="3" s="1"/>
  <c r="P176" i="3" s="1"/>
  <c r="G176" i="3"/>
  <c r="A176" i="3"/>
  <c r="G175" i="3"/>
  <c r="I175" i="3" s="1"/>
  <c r="N175" i="3" s="1"/>
  <c r="P175" i="3" s="1"/>
  <c r="A175" i="3"/>
  <c r="G174" i="3"/>
  <c r="I174" i="3" s="1"/>
  <c r="N174" i="3" s="1"/>
  <c r="P174" i="3" s="1"/>
  <c r="A174" i="3"/>
  <c r="I173" i="3"/>
  <c r="N173" i="3" s="1"/>
  <c r="P173" i="3" s="1"/>
  <c r="G173" i="3"/>
  <c r="A173" i="3"/>
  <c r="I172" i="3"/>
  <c r="N172" i="3" s="1"/>
  <c r="P172" i="3" s="1"/>
  <c r="G172" i="3"/>
  <c r="A172" i="3"/>
  <c r="P171" i="3"/>
  <c r="N171" i="3"/>
  <c r="I171" i="3"/>
  <c r="G171" i="3"/>
  <c r="A171" i="3"/>
  <c r="G170" i="3"/>
  <c r="I170" i="3" s="1"/>
  <c r="N170" i="3" s="1"/>
  <c r="P170" i="3" s="1"/>
  <c r="A170" i="3"/>
  <c r="I169" i="3"/>
  <c r="N169" i="3" s="1"/>
  <c r="P169" i="3" s="1"/>
  <c r="G169" i="3"/>
  <c r="A169" i="3"/>
  <c r="I168" i="3"/>
  <c r="N168" i="3" s="1"/>
  <c r="P168" i="3" s="1"/>
  <c r="G168" i="3"/>
  <c r="A168" i="3"/>
  <c r="I167" i="3"/>
  <c r="N167" i="3" s="1"/>
  <c r="P167" i="3" s="1"/>
  <c r="G167" i="3"/>
  <c r="A167" i="3"/>
  <c r="P166" i="3"/>
  <c r="G166" i="3"/>
  <c r="I166" i="3" s="1"/>
  <c r="N166" i="3" s="1"/>
  <c r="A166" i="3"/>
  <c r="N165" i="3"/>
  <c r="P165" i="3" s="1"/>
  <c r="I165" i="3"/>
  <c r="G165" i="3"/>
  <c r="A165" i="3"/>
  <c r="N164" i="3"/>
  <c r="P164" i="3" s="1"/>
  <c r="I164" i="3"/>
  <c r="G164" i="3"/>
  <c r="A164" i="3"/>
  <c r="G163" i="3"/>
  <c r="I163" i="3" s="1"/>
  <c r="N163" i="3" s="1"/>
  <c r="P163" i="3" s="1"/>
  <c r="A163" i="3"/>
  <c r="G162" i="3"/>
  <c r="I162" i="3" s="1"/>
  <c r="N162" i="3" s="1"/>
  <c r="P162" i="3" s="1"/>
  <c r="A162" i="3"/>
  <c r="I161" i="3"/>
  <c r="N161" i="3" s="1"/>
  <c r="P161" i="3" s="1"/>
  <c r="G161" i="3"/>
  <c r="A161" i="3"/>
  <c r="I160" i="3"/>
  <c r="N160" i="3" s="1"/>
  <c r="P160" i="3" s="1"/>
  <c r="G160" i="3"/>
  <c r="A160" i="3"/>
  <c r="N159" i="3"/>
  <c r="P159" i="3" s="1"/>
  <c r="I159" i="3"/>
  <c r="G159" i="3"/>
  <c r="A159" i="3"/>
  <c r="G158" i="3"/>
  <c r="I158" i="3" s="1"/>
  <c r="N158" i="3" s="1"/>
  <c r="P158" i="3" s="1"/>
  <c r="A158" i="3"/>
  <c r="G157" i="3"/>
  <c r="I157" i="3" s="1"/>
  <c r="N157" i="3" s="1"/>
  <c r="P157" i="3" s="1"/>
  <c r="A157" i="3"/>
  <c r="I156" i="3"/>
  <c r="N156" i="3" s="1"/>
  <c r="P156" i="3" s="1"/>
  <c r="G156" i="3"/>
  <c r="A156" i="3"/>
  <c r="I155" i="3"/>
  <c r="N155" i="3" s="1"/>
  <c r="P155" i="3" s="1"/>
  <c r="G155" i="3"/>
  <c r="A155" i="3"/>
  <c r="G154" i="3"/>
  <c r="I154" i="3" s="1"/>
  <c r="N154" i="3" s="1"/>
  <c r="P154" i="3" s="1"/>
  <c r="A154" i="3"/>
  <c r="N153" i="3"/>
  <c r="P153" i="3" s="1"/>
  <c r="G153" i="3"/>
  <c r="I153" i="3" s="1"/>
  <c r="A153" i="3"/>
  <c r="P152" i="3"/>
  <c r="N152" i="3"/>
  <c r="I152" i="3"/>
  <c r="G152" i="3"/>
  <c r="A152" i="3"/>
  <c r="I151" i="3"/>
  <c r="N151" i="3" s="1"/>
  <c r="P151" i="3" s="1"/>
  <c r="G151" i="3"/>
  <c r="A151" i="3"/>
  <c r="I150" i="3"/>
  <c r="N150" i="3" s="1"/>
  <c r="P150" i="3" s="1"/>
  <c r="G150" i="3"/>
  <c r="A150" i="3"/>
  <c r="G149" i="3"/>
  <c r="I149" i="3" s="1"/>
  <c r="N149" i="3" s="1"/>
  <c r="P149" i="3" s="1"/>
  <c r="A149" i="3"/>
  <c r="G148" i="3"/>
  <c r="I148" i="3" s="1"/>
  <c r="N148" i="3" s="1"/>
  <c r="P148" i="3" s="1"/>
  <c r="A148" i="3"/>
  <c r="P147" i="3"/>
  <c r="N147" i="3"/>
  <c r="J147" i="3"/>
  <c r="G147" i="3"/>
  <c r="I147" i="3" s="1"/>
  <c r="A147" i="3"/>
  <c r="I146" i="3"/>
  <c r="N146" i="3" s="1"/>
  <c r="P146" i="3" s="1"/>
  <c r="G146" i="3"/>
  <c r="A146" i="3"/>
  <c r="I145" i="3"/>
  <c r="N145" i="3" s="1"/>
  <c r="P145" i="3" s="1"/>
  <c r="G145" i="3"/>
  <c r="A145" i="3"/>
  <c r="I144" i="3"/>
  <c r="N144" i="3" s="1"/>
  <c r="P144" i="3" s="1"/>
  <c r="G144" i="3"/>
  <c r="A144" i="3"/>
  <c r="J143" i="3"/>
  <c r="G143" i="3"/>
  <c r="I143" i="3" s="1"/>
  <c r="N143" i="3" s="1"/>
  <c r="P143" i="3" s="1"/>
  <c r="A143" i="3"/>
  <c r="G142" i="3"/>
  <c r="I142" i="3" s="1"/>
  <c r="N142" i="3" s="1"/>
  <c r="P142" i="3" s="1"/>
  <c r="A142" i="3"/>
  <c r="I141" i="3"/>
  <c r="N141" i="3" s="1"/>
  <c r="P141" i="3" s="1"/>
  <c r="G141" i="3"/>
  <c r="A141" i="3"/>
  <c r="N140" i="3"/>
  <c r="P140" i="3" s="1"/>
  <c r="G140" i="3"/>
  <c r="I140" i="3" s="1"/>
  <c r="A140" i="3"/>
  <c r="I139" i="3"/>
  <c r="N139" i="3" s="1"/>
  <c r="P139" i="3" s="1"/>
  <c r="G139" i="3"/>
  <c r="A139" i="3"/>
  <c r="G138" i="3"/>
  <c r="I138" i="3" s="1"/>
  <c r="N138" i="3" s="1"/>
  <c r="P138" i="3" s="1"/>
  <c r="A138" i="3"/>
  <c r="G137" i="3"/>
  <c r="I137" i="3" s="1"/>
  <c r="N137" i="3" s="1"/>
  <c r="P137" i="3" s="1"/>
  <c r="A137" i="3"/>
  <c r="I136" i="3"/>
  <c r="N136" i="3" s="1"/>
  <c r="P136" i="3" s="1"/>
  <c r="G136" i="3"/>
  <c r="A136" i="3"/>
  <c r="I135" i="3"/>
  <c r="N135" i="3" s="1"/>
  <c r="P135" i="3" s="1"/>
  <c r="G135" i="3"/>
  <c r="A135" i="3"/>
  <c r="I134" i="3"/>
  <c r="N134" i="3" s="1"/>
  <c r="P134" i="3" s="1"/>
  <c r="G134" i="3"/>
  <c r="A134" i="3"/>
  <c r="I133" i="3"/>
  <c r="N133" i="3" s="1"/>
  <c r="P133" i="3" s="1"/>
  <c r="G133" i="3"/>
  <c r="A133" i="3"/>
  <c r="G132" i="3"/>
  <c r="I132" i="3" s="1"/>
  <c r="N132" i="3" s="1"/>
  <c r="P132" i="3" s="1"/>
  <c r="A132" i="3"/>
  <c r="I131" i="3"/>
  <c r="N131" i="3" s="1"/>
  <c r="P131" i="3" s="1"/>
  <c r="G131" i="3"/>
  <c r="A131" i="3"/>
  <c r="I130" i="3"/>
  <c r="N130" i="3" s="1"/>
  <c r="P130" i="3" s="1"/>
  <c r="G130" i="3"/>
  <c r="A130" i="3"/>
  <c r="I129" i="3"/>
  <c r="N129" i="3" s="1"/>
  <c r="P129" i="3" s="1"/>
  <c r="G129" i="3"/>
  <c r="A129" i="3"/>
  <c r="G128" i="3"/>
  <c r="I128" i="3" s="1"/>
  <c r="N128" i="3" s="1"/>
  <c r="P128" i="3" s="1"/>
  <c r="A128" i="3"/>
  <c r="P127" i="3"/>
  <c r="N127" i="3"/>
  <c r="I127" i="3"/>
  <c r="G127" i="3"/>
  <c r="A127" i="3"/>
  <c r="G126" i="3"/>
  <c r="I126" i="3" s="1"/>
  <c r="N126" i="3" s="1"/>
  <c r="P126" i="3" s="1"/>
  <c r="A126" i="3"/>
  <c r="J125" i="3"/>
  <c r="I125" i="3"/>
  <c r="N125" i="3" s="1"/>
  <c r="P125" i="3" s="1"/>
  <c r="G125" i="3"/>
  <c r="A125" i="3"/>
  <c r="G124" i="3"/>
  <c r="I124" i="3" s="1"/>
  <c r="N124" i="3" s="1"/>
  <c r="P124" i="3" s="1"/>
  <c r="A124" i="3"/>
  <c r="G123" i="3"/>
  <c r="I123" i="3" s="1"/>
  <c r="N123" i="3" s="1"/>
  <c r="P123" i="3" s="1"/>
  <c r="A123" i="3"/>
  <c r="G122" i="3"/>
  <c r="I122" i="3" s="1"/>
  <c r="N122" i="3" s="1"/>
  <c r="P122" i="3" s="1"/>
  <c r="A122" i="3"/>
  <c r="N121" i="3"/>
  <c r="P121" i="3" s="1"/>
  <c r="G121" i="3"/>
  <c r="I121" i="3" s="1"/>
  <c r="A121" i="3"/>
  <c r="I120" i="3"/>
  <c r="N120" i="3" s="1"/>
  <c r="P120" i="3" s="1"/>
  <c r="G120" i="3"/>
  <c r="A120" i="3"/>
  <c r="I119" i="3"/>
  <c r="N119" i="3" s="1"/>
  <c r="P119" i="3" s="1"/>
  <c r="G119" i="3"/>
  <c r="A119" i="3"/>
  <c r="P118" i="3"/>
  <c r="G118" i="3"/>
  <c r="I118" i="3" s="1"/>
  <c r="N118" i="3" s="1"/>
  <c r="A118" i="3"/>
  <c r="G117" i="3"/>
  <c r="I117" i="3" s="1"/>
  <c r="N117" i="3" s="1"/>
  <c r="P117" i="3" s="1"/>
  <c r="A117" i="3"/>
  <c r="I116" i="3"/>
  <c r="N116" i="3" s="1"/>
  <c r="P116" i="3" s="1"/>
  <c r="G116" i="3"/>
  <c r="A116" i="3"/>
  <c r="I115" i="3"/>
  <c r="N115" i="3" s="1"/>
  <c r="P115" i="3" s="1"/>
  <c r="G115" i="3"/>
  <c r="A115" i="3"/>
  <c r="I114" i="3"/>
  <c r="N114" i="3" s="1"/>
  <c r="P114" i="3" s="1"/>
  <c r="G114" i="3"/>
  <c r="A114" i="3"/>
  <c r="G113" i="3"/>
  <c r="I113" i="3" s="1"/>
  <c r="N113" i="3" s="1"/>
  <c r="P113" i="3" s="1"/>
  <c r="A113" i="3"/>
  <c r="G112" i="3"/>
  <c r="I112" i="3" s="1"/>
  <c r="N112" i="3" s="1"/>
  <c r="P112" i="3" s="1"/>
  <c r="A112" i="3"/>
  <c r="G111" i="3"/>
  <c r="I111" i="3" s="1"/>
  <c r="N111" i="3" s="1"/>
  <c r="P111" i="3" s="1"/>
  <c r="A111" i="3"/>
  <c r="I110" i="3"/>
  <c r="N110" i="3" s="1"/>
  <c r="P110" i="3" s="1"/>
  <c r="G110" i="3"/>
  <c r="A110" i="3"/>
  <c r="G109" i="3"/>
  <c r="I109" i="3" s="1"/>
  <c r="N109" i="3" s="1"/>
  <c r="P109" i="3" s="1"/>
  <c r="A109" i="3"/>
  <c r="G108" i="3"/>
  <c r="I108" i="3" s="1"/>
  <c r="N108" i="3" s="1"/>
  <c r="P108" i="3" s="1"/>
  <c r="A108" i="3"/>
  <c r="P107" i="3"/>
  <c r="N107" i="3"/>
  <c r="I107" i="3"/>
  <c r="G107" i="3"/>
  <c r="A107" i="3"/>
  <c r="G106" i="3"/>
  <c r="I106" i="3" s="1"/>
  <c r="N106" i="3" s="1"/>
  <c r="P106" i="3" s="1"/>
  <c r="A106" i="3"/>
  <c r="I105" i="3"/>
  <c r="N105" i="3" s="1"/>
  <c r="P105" i="3" s="1"/>
  <c r="G105" i="3"/>
  <c r="A105" i="3"/>
  <c r="G104" i="3"/>
  <c r="I104" i="3" s="1"/>
  <c r="N104" i="3" s="1"/>
  <c r="P104" i="3" s="1"/>
  <c r="A104" i="3"/>
  <c r="N103" i="3"/>
  <c r="P103" i="3" s="1"/>
  <c r="J103" i="3"/>
  <c r="G103" i="3"/>
  <c r="I103" i="3" s="1"/>
  <c r="A103" i="3"/>
  <c r="P102" i="3"/>
  <c r="N102" i="3"/>
  <c r="G102" i="3"/>
  <c r="I102" i="3" s="1"/>
  <c r="A102" i="3"/>
  <c r="I101" i="3"/>
  <c r="N101" i="3" s="1"/>
  <c r="P101" i="3" s="1"/>
  <c r="G101" i="3"/>
  <c r="A101" i="3"/>
  <c r="I100" i="3"/>
  <c r="N100" i="3" s="1"/>
  <c r="P100" i="3" s="1"/>
  <c r="G100" i="3"/>
  <c r="A100" i="3"/>
  <c r="J99" i="3"/>
  <c r="G99" i="3"/>
  <c r="I99" i="3" s="1"/>
  <c r="N99" i="3" s="1"/>
  <c r="P99" i="3" s="1"/>
  <c r="A99" i="3"/>
  <c r="G98" i="3"/>
  <c r="I98" i="3" s="1"/>
  <c r="N98" i="3" s="1"/>
  <c r="P98" i="3" s="1"/>
  <c r="A98" i="3"/>
  <c r="G97" i="3"/>
  <c r="I97" i="3" s="1"/>
  <c r="N97" i="3" s="1"/>
  <c r="P97" i="3" s="1"/>
  <c r="A97" i="3"/>
  <c r="I96" i="3"/>
  <c r="N96" i="3" s="1"/>
  <c r="P96" i="3" s="1"/>
  <c r="G96" i="3"/>
  <c r="A96" i="3"/>
  <c r="N95" i="3"/>
  <c r="P95" i="3" s="1"/>
  <c r="G95" i="3"/>
  <c r="I95" i="3" s="1"/>
  <c r="A95" i="3"/>
  <c r="J94" i="3"/>
  <c r="G94" i="3"/>
  <c r="I94" i="3" s="1"/>
  <c r="N94" i="3" s="1"/>
  <c r="P94" i="3" s="1"/>
  <c r="A94" i="3"/>
  <c r="I93" i="3"/>
  <c r="N93" i="3" s="1"/>
  <c r="P93" i="3" s="1"/>
  <c r="G93" i="3"/>
  <c r="A93" i="3"/>
  <c r="G92" i="3"/>
  <c r="I92" i="3" s="1"/>
  <c r="N92" i="3" s="1"/>
  <c r="P92" i="3" s="1"/>
  <c r="A92" i="3"/>
  <c r="P91" i="3"/>
  <c r="N91" i="3"/>
  <c r="G91" i="3"/>
  <c r="I91" i="3" s="1"/>
  <c r="A91" i="3"/>
  <c r="N90" i="3"/>
  <c r="P90" i="3" s="1"/>
  <c r="I90" i="3"/>
  <c r="G90" i="3"/>
  <c r="A90" i="3"/>
  <c r="G89" i="3"/>
  <c r="I89" i="3" s="1"/>
  <c r="N89" i="3" s="1"/>
  <c r="P89" i="3" s="1"/>
  <c r="A89" i="3"/>
  <c r="G88" i="3"/>
  <c r="I88" i="3" s="1"/>
  <c r="N88" i="3" s="1"/>
  <c r="P88" i="3" s="1"/>
  <c r="A88" i="3"/>
  <c r="G87" i="3"/>
  <c r="I87" i="3" s="1"/>
  <c r="N87" i="3" s="1"/>
  <c r="P87" i="3" s="1"/>
  <c r="A87" i="3"/>
  <c r="I86" i="3"/>
  <c r="N86" i="3" s="1"/>
  <c r="P86" i="3" s="1"/>
  <c r="G86" i="3"/>
  <c r="A86" i="3"/>
  <c r="N85" i="3"/>
  <c r="P85" i="3" s="1"/>
  <c r="I85" i="3"/>
  <c r="G85" i="3"/>
  <c r="A85" i="3"/>
  <c r="G84" i="3"/>
  <c r="I84" i="3" s="1"/>
  <c r="N84" i="3" s="1"/>
  <c r="P84" i="3" s="1"/>
  <c r="A84" i="3"/>
  <c r="G83" i="3"/>
  <c r="I83" i="3" s="1"/>
  <c r="N83" i="3" s="1"/>
  <c r="P83" i="3" s="1"/>
  <c r="A83" i="3"/>
  <c r="G82" i="3"/>
  <c r="I82" i="3" s="1"/>
  <c r="N82" i="3" s="1"/>
  <c r="P82" i="3" s="1"/>
  <c r="A82" i="3"/>
  <c r="I81" i="3"/>
  <c r="N81" i="3" s="1"/>
  <c r="P81" i="3" s="1"/>
  <c r="G81" i="3"/>
  <c r="A81" i="3"/>
  <c r="N80" i="3"/>
  <c r="P80" i="3" s="1"/>
  <c r="J80" i="3"/>
  <c r="I80" i="3"/>
  <c r="G80" i="3"/>
  <c r="A80" i="3"/>
  <c r="I79" i="3"/>
  <c r="N79" i="3" s="1"/>
  <c r="P79" i="3" s="1"/>
  <c r="G79" i="3"/>
  <c r="A79" i="3"/>
  <c r="I78" i="3"/>
  <c r="N78" i="3" s="1"/>
  <c r="P78" i="3" s="1"/>
  <c r="G78" i="3"/>
  <c r="A78" i="3"/>
  <c r="I77" i="3"/>
  <c r="N77" i="3" s="1"/>
  <c r="P77" i="3" s="1"/>
  <c r="G77" i="3"/>
  <c r="A77" i="3"/>
  <c r="G76" i="3"/>
  <c r="I76" i="3" s="1"/>
  <c r="N76" i="3" s="1"/>
  <c r="P76" i="3" s="1"/>
  <c r="A76" i="3"/>
  <c r="P75" i="3"/>
  <c r="N75" i="3"/>
  <c r="I75" i="3"/>
  <c r="G75" i="3"/>
  <c r="A75" i="3"/>
  <c r="J74" i="3"/>
  <c r="G74" i="3"/>
  <c r="I74" i="3" s="1"/>
  <c r="A74" i="3"/>
  <c r="I73" i="3"/>
  <c r="N73" i="3" s="1"/>
  <c r="P73" i="3" s="1"/>
  <c r="G73" i="3"/>
  <c r="A73" i="3"/>
  <c r="I72" i="3"/>
  <c r="N72" i="3" s="1"/>
  <c r="P72" i="3" s="1"/>
  <c r="G72" i="3"/>
  <c r="A72" i="3"/>
  <c r="G71" i="3"/>
  <c r="I71" i="3" s="1"/>
  <c r="N71" i="3" s="1"/>
  <c r="P71" i="3" s="1"/>
  <c r="A71" i="3"/>
  <c r="G70" i="3"/>
  <c r="I70" i="3" s="1"/>
  <c r="N70" i="3" s="1"/>
  <c r="P70" i="3" s="1"/>
  <c r="A70" i="3"/>
  <c r="I69" i="3"/>
  <c r="N69" i="3" s="1"/>
  <c r="P69" i="3" s="1"/>
  <c r="G69" i="3"/>
  <c r="A69" i="3"/>
  <c r="J68" i="3"/>
  <c r="I68" i="3"/>
  <c r="N68" i="3" s="1"/>
  <c r="P68" i="3" s="1"/>
  <c r="G68" i="3"/>
  <c r="A68" i="3"/>
  <c r="N67" i="3"/>
  <c r="P67" i="3" s="1"/>
  <c r="G67" i="3"/>
  <c r="I67" i="3" s="1"/>
  <c r="A67" i="3"/>
  <c r="P66" i="3"/>
  <c r="G66" i="3"/>
  <c r="I66" i="3" s="1"/>
  <c r="N66" i="3" s="1"/>
  <c r="A66" i="3"/>
  <c r="G65" i="3"/>
  <c r="I65" i="3" s="1"/>
  <c r="N65" i="3" s="1"/>
  <c r="P65" i="3" s="1"/>
  <c r="A65" i="3"/>
  <c r="I64" i="3"/>
  <c r="N64" i="3" s="1"/>
  <c r="P64" i="3" s="1"/>
  <c r="G64" i="3"/>
  <c r="A64" i="3"/>
  <c r="N63" i="3"/>
  <c r="P63" i="3" s="1"/>
  <c r="I63" i="3"/>
  <c r="G63" i="3"/>
  <c r="A63" i="3"/>
  <c r="I62" i="3"/>
  <c r="N62" i="3" s="1"/>
  <c r="P62" i="3" s="1"/>
  <c r="G62" i="3"/>
  <c r="A62" i="3"/>
  <c r="G61" i="3"/>
  <c r="I61" i="3" s="1"/>
  <c r="N61" i="3" s="1"/>
  <c r="P61" i="3" s="1"/>
  <c r="A61" i="3"/>
  <c r="P60" i="3"/>
  <c r="N60" i="3"/>
  <c r="I60" i="3"/>
  <c r="G60" i="3"/>
  <c r="A60" i="3"/>
  <c r="N59" i="3"/>
  <c r="P59" i="3" s="1"/>
  <c r="I59" i="3"/>
  <c r="G59" i="3"/>
  <c r="A59" i="3"/>
  <c r="N58" i="3"/>
  <c r="P58" i="3" s="1"/>
  <c r="I58" i="3"/>
  <c r="G58" i="3"/>
  <c r="A58" i="3"/>
  <c r="I57" i="3"/>
  <c r="N57" i="3" s="1"/>
  <c r="P57" i="3" s="1"/>
  <c r="G57" i="3"/>
  <c r="A57" i="3"/>
  <c r="G56" i="3"/>
  <c r="I56" i="3" s="1"/>
  <c r="N56" i="3" s="1"/>
  <c r="P56" i="3" s="1"/>
  <c r="A56" i="3"/>
  <c r="P55" i="3"/>
  <c r="N55" i="3"/>
  <c r="G55" i="3"/>
  <c r="I55" i="3" s="1"/>
  <c r="A55" i="3"/>
  <c r="I54" i="3"/>
  <c r="N54" i="3" s="1"/>
  <c r="P54" i="3" s="1"/>
  <c r="G54" i="3"/>
  <c r="A54" i="3"/>
  <c r="I53" i="3"/>
  <c r="N53" i="3" s="1"/>
  <c r="P53" i="3" s="1"/>
  <c r="G53" i="3"/>
  <c r="A53" i="3"/>
  <c r="I52" i="3"/>
  <c r="N52" i="3" s="1"/>
  <c r="P52" i="3" s="1"/>
  <c r="G52" i="3"/>
  <c r="A52" i="3"/>
  <c r="G51" i="3"/>
  <c r="I51" i="3" s="1"/>
  <c r="N51" i="3" s="1"/>
  <c r="P51" i="3" s="1"/>
  <c r="A51" i="3"/>
  <c r="P50" i="3"/>
  <c r="I50" i="3"/>
  <c r="N50" i="3" s="1"/>
  <c r="G50" i="3"/>
  <c r="A50" i="3"/>
  <c r="J49" i="3"/>
  <c r="I49" i="3"/>
  <c r="N49" i="3" s="1"/>
  <c r="P49" i="3" s="1"/>
  <c r="G49" i="3"/>
  <c r="A49" i="3"/>
  <c r="N48" i="3"/>
  <c r="P48" i="3" s="1"/>
  <c r="G48" i="3"/>
  <c r="I48" i="3" s="1"/>
  <c r="A48" i="3"/>
  <c r="I47" i="3"/>
  <c r="N47" i="3" s="1"/>
  <c r="P47" i="3" s="1"/>
  <c r="G47" i="3"/>
  <c r="A47" i="3"/>
  <c r="G46" i="3"/>
  <c r="I46" i="3" s="1"/>
  <c r="N46" i="3" s="1"/>
  <c r="P46" i="3" s="1"/>
  <c r="A46" i="3"/>
  <c r="G45" i="3"/>
  <c r="I45" i="3" s="1"/>
  <c r="N45" i="3" s="1"/>
  <c r="P45" i="3" s="1"/>
  <c r="A45" i="3"/>
  <c r="I44" i="3"/>
  <c r="N44" i="3" s="1"/>
  <c r="P44" i="3" s="1"/>
  <c r="G44" i="3"/>
  <c r="A44" i="3"/>
  <c r="I43" i="3"/>
  <c r="N43" i="3" s="1"/>
  <c r="P43" i="3" s="1"/>
  <c r="G43" i="3"/>
  <c r="A43" i="3"/>
  <c r="J42" i="3"/>
  <c r="G42" i="3"/>
  <c r="I42" i="3" s="1"/>
  <c r="N42" i="3" s="1"/>
  <c r="P42" i="3" s="1"/>
  <c r="A42" i="3"/>
  <c r="G41" i="3"/>
  <c r="I41" i="3" s="1"/>
  <c r="N41" i="3" s="1"/>
  <c r="P41" i="3" s="1"/>
  <c r="A41" i="3"/>
  <c r="G40" i="3"/>
  <c r="I40" i="3" s="1"/>
  <c r="N40" i="3" s="1"/>
  <c r="P40" i="3" s="1"/>
  <c r="A40" i="3"/>
  <c r="I39" i="3"/>
  <c r="N39" i="3" s="1"/>
  <c r="P39" i="3" s="1"/>
  <c r="G39" i="3"/>
  <c r="A39" i="3"/>
  <c r="N38" i="3"/>
  <c r="P38" i="3" s="1"/>
  <c r="I38" i="3"/>
  <c r="G38" i="3"/>
  <c r="A38" i="3"/>
  <c r="G37" i="3"/>
  <c r="I37" i="3" s="1"/>
  <c r="N37" i="3" s="1"/>
  <c r="P37" i="3" s="1"/>
  <c r="A37" i="3"/>
  <c r="G36" i="3"/>
  <c r="I36" i="3" s="1"/>
  <c r="N36" i="3" s="1"/>
  <c r="P36" i="3" s="1"/>
  <c r="A36" i="3"/>
  <c r="G35" i="3"/>
  <c r="I35" i="3" s="1"/>
  <c r="N35" i="3" s="1"/>
  <c r="P35" i="3" s="1"/>
  <c r="A35" i="3"/>
  <c r="I34" i="3"/>
  <c r="N34" i="3" s="1"/>
  <c r="P34" i="3" s="1"/>
  <c r="G34" i="3"/>
  <c r="A34" i="3"/>
  <c r="N33" i="3"/>
  <c r="P33" i="3" s="1"/>
  <c r="I33" i="3"/>
  <c r="G33" i="3"/>
  <c r="A33" i="3"/>
  <c r="G32" i="3"/>
  <c r="I32" i="3" s="1"/>
  <c r="N32" i="3" s="1"/>
  <c r="P32" i="3" s="1"/>
  <c r="A32" i="3"/>
  <c r="J31" i="3"/>
  <c r="G31" i="3"/>
  <c r="I31" i="3" s="1"/>
  <c r="N31" i="3" s="1"/>
  <c r="P31" i="3" s="1"/>
  <c r="A31" i="3"/>
  <c r="G30" i="3"/>
  <c r="I30" i="3" s="1"/>
  <c r="N30" i="3" s="1"/>
  <c r="P30" i="3" s="1"/>
  <c r="A30" i="3"/>
  <c r="N29" i="3"/>
  <c r="P29" i="3" s="1"/>
  <c r="G29" i="3"/>
  <c r="I29" i="3" s="1"/>
  <c r="A29" i="3"/>
  <c r="P28" i="3"/>
  <c r="N28" i="3"/>
  <c r="I28" i="3"/>
  <c r="G28" i="3"/>
  <c r="A28" i="3"/>
  <c r="G27" i="3"/>
  <c r="I27" i="3" s="1"/>
  <c r="N27" i="3" s="1"/>
  <c r="P27" i="3" s="1"/>
  <c r="A27" i="3"/>
  <c r="I26" i="3"/>
  <c r="N26" i="3" s="1"/>
  <c r="P26" i="3" s="1"/>
  <c r="G26" i="3"/>
  <c r="A26" i="3"/>
  <c r="I25" i="3"/>
  <c r="N25" i="3" s="1"/>
  <c r="P25" i="3" s="1"/>
  <c r="G25" i="3"/>
  <c r="A25" i="3"/>
  <c r="P24" i="3"/>
  <c r="G24" i="3"/>
  <c r="I24" i="3" s="1"/>
  <c r="N24" i="3" s="1"/>
  <c r="A24" i="3"/>
  <c r="G23" i="3"/>
  <c r="I23" i="3" s="1"/>
  <c r="N23" i="3" s="1"/>
  <c r="P23" i="3" s="1"/>
  <c r="A23" i="3"/>
  <c r="N22" i="3"/>
  <c r="P22" i="3" s="1"/>
  <c r="I22" i="3"/>
  <c r="G22" i="3"/>
  <c r="A22" i="3"/>
  <c r="N21" i="3"/>
  <c r="P21" i="3" s="1"/>
  <c r="J21" i="3"/>
  <c r="I21" i="3"/>
  <c r="G21" i="3"/>
  <c r="A21" i="3"/>
  <c r="G20" i="3"/>
  <c r="I20" i="3" s="1"/>
  <c r="N20" i="3" s="1"/>
  <c r="P20" i="3" s="1"/>
  <c r="A20" i="3"/>
  <c r="J19" i="3"/>
  <c r="I19" i="3"/>
  <c r="N19" i="3" s="1"/>
  <c r="P19" i="3" s="1"/>
  <c r="G19" i="3"/>
  <c r="A19" i="3"/>
  <c r="G18" i="3"/>
  <c r="I18" i="3" s="1"/>
  <c r="N18" i="3" s="1"/>
  <c r="P18" i="3" s="1"/>
  <c r="A18" i="3"/>
  <c r="G17" i="3"/>
  <c r="I17" i="3" s="1"/>
  <c r="N17" i="3" s="1"/>
  <c r="P17" i="3" s="1"/>
  <c r="A17" i="3"/>
  <c r="G16" i="3"/>
  <c r="I16" i="3" s="1"/>
  <c r="N16" i="3" s="1"/>
  <c r="P16" i="3" s="1"/>
  <c r="A16" i="3"/>
  <c r="N15" i="3"/>
  <c r="P15" i="3" s="1"/>
  <c r="G15" i="3"/>
  <c r="I15" i="3" s="1"/>
  <c r="A15" i="3"/>
  <c r="P14" i="3"/>
  <c r="N14" i="3"/>
  <c r="I14" i="3"/>
  <c r="G14" i="3"/>
  <c r="A14" i="3"/>
  <c r="I13" i="3"/>
  <c r="N13" i="3" s="1"/>
  <c r="P13" i="3" s="1"/>
  <c r="G13" i="3"/>
  <c r="A13" i="3"/>
  <c r="I12" i="3"/>
  <c r="N12" i="3" s="1"/>
  <c r="P12" i="3" s="1"/>
  <c r="G12" i="3"/>
  <c r="A12" i="3"/>
  <c r="I11" i="3"/>
  <c r="N11" i="3" s="1"/>
  <c r="P11" i="3" s="1"/>
  <c r="G11" i="3"/>
  <c r="A11" i="3"/>
  <c r="G10" i="3"/>
  <c r="I10" i="3" s="1"/>
  <c r="N10" i="3" s="1"/>
  <c r="P10" i="3" s="1"/>
  <c r="A10" i="3"/>
  <c r="G9" i="3"/>
  <c r="I9" i="3" s="1"/>
  <c r="N9" i="3" s="1"/>
  <c r="P9" i="3" s="1"/>
  <c r="A9" i="3"/>
  <c r="I8" i="3"/>
  <c r="N8" i="3" s="1"/>
  <c r="P8" i="3" s="1"/>
  <c r="G8" i="3"/>
  <c r="A8" i="3"/>
  <c r="N7" i="3"/>
  <c r="I7" i="3"/>
  <c r="G7" i="3"/>
  <c r="A7" i="3"/>
  <c r="O556" i="2"/>
  <c r="M556" i="2"/>
  <c r="K556" i="2"/>
  <c r="F556" i="2"/>
  <c r="E556" i="2"/>
  <c r="P555" i="2"/>
  <c r="I555" i="2"/>
  <c r="L555" i="2" s="1"/>
  <c r="N555" i="2" s="1"/>
  <c r="G555" i="2"/>
  <c r="A555" i="2"/>
  <c r="I554" i="2"/>
  <c r="L554" i="2" s="1"/>
  <c r="N554" i="2" s="1"/>
  <c r="P554" i="2" s="1"/>
  <c r="G554" i="2"/>
  <c r="A554" i="2"/>
  <c r="G553" i="2"/>
  <c r="I553" i="2" s="1"/>
  <c r="L553" i="2" s="1"/>
  <c r="N553" i="2" s="1"/>
  <c r="P553" i="2" s="1"/>
  <c r="A553" i="2"/>
  <c r="G552" i="2"/>
  <c r="I552" i="2" s="1"/>
  <c r="L552" i="2" s="1"/>
  <c r="N552" i="2" s="1"/>
  <c r="P552" i="2" s="1"/>
  <c r="A552" i="2"/>
  <c r="J551" i="2"/>
  <c r="I551" i="2"/>
  <c r="G551" i="2"/>
  <c r="A551" i="2"/>
  <c r="G550" i="2"/>
  <c r="I550" i="2" s="1"/>
  <c r="L550" i="2" s="1"/>
  <c r="N550" i="2" s="1"/>
  <c r="P550" i="2" s="1"/>
  <c r="A550" i="2"/>
  <c r="I549" i="2"/>
  <c r="L549" i="2" s="1"/>
  <c r="N549" i="2" s="1"/>
  <c r="P549" i="2" s="1"/>
  <c r="G549" i="2"/>
  <c r="A549" i="2"/>
  <c r="I548" i="2"/>
  <c r="L548" i="2" s="1"/>
  <c r="N548" i="2" s="1"/>
  <c r="P548" i="2" s="1"/>
  <c r="G548" i="2"/>
  <c r="A548" i="2"/>
  <c r="N547" i="2"/>
  <c r="P547" i="2" s="1"/>
  <c r="I547" i="2"/>
  <c r="L547" i="2" s="1"/>
  <c r="G547" i="2"/>
  <c r="A547" i="2"/>
  <c r="G546" i="2"/>
  <c r="I546" i="2" s="1"/>
  <c r="L546" i="2" s="1"/>
  <c r="N546" i="2" s="1"/>
  <c r="P546" i="2" s="1"/>
  <c r="A546" i="2"/>
  <c r="G545" i="2"/>
  <c r="I545" i="2" s="1"/>
  <c r="L545" i="2" s="1"/>
  <c r="N545" i="2" s="1"/>
  <c r="P545" i="2" s="1"/>
  <c r="A545" i="2"/>
  <c r="N544" i="2"/>
  <c r="P544" i="2" s="1"/>
  <c r="G544" i="2"/>
  <c r="I544" i="2" s="1"/>
  <c r="L544" i="2" s="1"/>
  <c r="A544" i="2"/>
  <c r="L543" i="2"/>
  <c r="N543" i="2" s="1"/>
  <c r="P543" i="2" s="1"/>
  <c r="G543" i="2"/>
  <c r="I543" i="2" s="1"/>
  <c r="A543" i="2"/>
  <c r="L542" i="2"/>
  <c r="N542" i="2" s="1"/>
  <c r="P542" i="2" s="1"/>
  <c r="G542" i="2"/>
  <c r="I542" i="2" s="1"/>
  <c r="A542" i="2"/>
  <c r="G541" i="2"/>
  <c r="I541" i="2" s="1"/>
  <c r="L541" i="2" s="1"/>
  <c r="N541" i="2" s="1"/>
  <c r="P541" i="2" s="1"/>
  <c r="A541" i="2"/>
  <c r="I540" i="2"/>
  <c r="L540" i="2" s="1"/>
  <c r="N540" i="2" s="1"/>
  <c r="P540" i="2" s="1"/>
  <c r="G540" i="2"/>
  <c r="A540" i="2"/>
  <c r="L539" i="2"/>
  <c r="N539" i="2" s="1"/>
  <c r="P539" i="2" s="1"/>
  <c r="I539" i="2"/>
  <c r="G539" i="2"/>
  <c r="A539" i="2"/>
  <c r="L538" i="2"/>
  <c r="N538" i="2" s="1"/>
  <c r="P538" i="2" s="1"/>
  <c r="I538" i="2"/>
  <c r="G538" i="2"/>
  <c r="A538" i="2"/>
  <c r="I537" i="2"/>
  <c r="L537" i="2" s="1"/>
  <c r="N537" i="2" s="1"/>
  <c r="P537" i="2" s="1"/>
  <c r="G537" i="2"/>
  <c r="A537" i="2"/>
  <c r="I536" i="2"/>
  <c r="L536" i="2" s="1"/>
  <c r="N536" i="2" s="1"/>
  <c r="P536" i="2" s="1"/>
  <c r="G536" i="2"/>
  <c r="A536" i="2"/>
  <c r="G535" i="2"/>
  <c r="I535" i="2" s="1"/>
  <c r="L535" i="2" s="1"/>
  <c r="N535" i="2" s="1"/>
  <c r="P535" i="2" s="1"/>
  <c r="A535" i="2"/>
  <c r="I534" i="2"/>
  <c r="L534" i="2" s="1"/>
  <c r="N534" i="2" s="1"/>
  <c r="P534" i="2" s="1"/>
  <c r="G534" i="2"/>
  <c r="A534" i="2"/>
  <c r="G533" i="2"/>
  <c r="I533" i="2" s="1"/>
  <c r="L533" i="2" s="1"/>
  <c r="N533" i="2" s="1"/>
  <c r="P533" i="2" s="1"/>
  <c r="A533" i="2"/>
  <c r="I532" i="2"/>
  <c r="L532" i="2" s="1"/>
  <c r="N532" i="2" s="1"/>
  <c r="P532" i="2" s="1"/>
  <c r="G532" i="2"/>
  <c r="A532" i="2"/>
  <c r="N531" i="2"/>
  <c r="P531" i="2" s="1"/>
  <c r="L531" i="2"/>
  <c r="I531" i="2"/>
  <c r="G531" i="2"/>
  <c r="A531" i="2"/>
  <c r="G530" i="2"/>
  <c r="I530" i="2" s="1"/>
  <c r="L530" i="2" s="1"/>
  <c r="N530" i="2" s="1"/>
  <c r="P530" i="2" s="1"/>
  <c r="A530" i="2"/>
  <c r="L529" i="2"/>
  <c r="N529" i="2" s="1"/>
  <c r="P529" i="2" s="1"/>
  <c r="I529" i="2"/>
  <c r="G529" i="2"/>
  <c r="A529" i="2"/>
  <c r="I528" i="2"/>
  <c r="L528" i="2" s="1"/>
  <c r="N528" i="2" s="1"/>
  <c r="P528" i="2" s="1"/>
  <c r="G528" i="2"/>
  <c r="A528" i="2"/>
  <c r="G527" i="2"/>
  <c r="I527" i="2" s="1"/>
  <c r="L527" i="2" s="1"/>
  <c r="N527" i="2" s="1"/>
  <c r="P527" i="2" s="1"/>
  <c r="A527" i="2"/>
  <c r="G526" i="2"/>
  <c r="I526" i="2" s="1"/>
  <c r="L526" i="2" s="1"/>
  <c r="N526" i="2" s="1"/>
  <c r="P526" i="2" s="1"/>
  <c r="A526" i="2"/>
  <c r="L525" i="2"/>
  <c r="N525" i="2" s="1"/>
  <c r="P525" i="2" s="1"/>
  <c r="G525" i="2"/>
  <c r="I525" i="2" s="1"/>
  <c r="A525" i="2"/>
  <c r="G524" i="2"/>
  <c r="I524" i="2" s="1"/>
  <c r="L524" i="2" s="1"/>
  <c r="N524" i="2" s="1"/>
  <c r="P524" i="2" s="1"/>
  <c r="A524" i="2"/>
  <c r="I523" i="2"/>
  <c r="L523" i="2" s="1"/>
  <c r="N523" i="2" s="1"/>
  <c r="P523" i="2" s="1"/>
  <c r="G523" i="2"/>
  <c r="A523" i="2"/>
  <c r="P522" i="2"/>
  <c r="G522" i="2"/>
  <c r="I522" i="2" s="1"/>
  <c r="L522" i="2" s="1"/>
  <c r="N522" i="2" s="1"/>
  <c r="A522" i="2"/>
  <c r="I521" i="2"/>
  <c r="L521" i="2" s="1"/>
  <c r="N521" i="2" s="1"/>
  <c r="P521" i="2" s="1"/>
  <c r="G521" i="2"/>
  <c r="A521" i="2"/>
  <c r="N520" i="2"/>
  <c r="P520" i="2" s="1"/>
  <c r="G520" i="2"/>
  <c r="I520" i="2" s="1"/>
  <c r="L520" i="2" s="1"/>
  <c r="A520" i="2"/>
  <c r="G519" i="2"/>
  <c r="I519" i="2" s="1"/>
  <c r="L519" i="2" s="1"/>
  <c r="N519" i="2" s="1"/>
  <c r="P519" i="2" s="1"/>
  <c r="A519" i="2"/>
  <c r="P518" i="2"/>
  <c r="G518" i="2"/>
  <c r="I518" i="2" s="1"/>
  <c r="L518" i="2" s="1"/>
  <c r="N518" i="2" s="1"/>
  <c r="A518" i="2"/>
  <c r="I517" i="2"/>
  <c r="L517" i="2" s="1"/>
  <c r="N517" i="2" s="1"/>
  <c r="P517" i="2" s="1"/>
  <c r="G517" i="2"/>
  <c r="A517" i="2"/>
  <c r="P516" i="2"/>
  <c r="L516" i="2"/>
  <c r="N516" i="2" s="1"/>
  <c r="I516" i="2"/>
  <c r="G516" i="2"/>
  <c r="A516" i="2"/>
  <c r="L515" i="2"/>
  <c r="N515" i="2" s="1"/>
  <c r="P515" i="2" s="1"/>
  <c r="G515" i="2"/>
  <c r="I515" i="2" s="1"/>
  <c r="A515" i="2"/>
  <c r="G514" i="2"/>
  <c r="I514" i="2" s="1"/>
  <c r="L514" i="2" s="1"/>
  <c r="N514" i="2" s="1"/>
  <c r="P514" i="2" s="1"/>
  <c r="A514" i="2"/>
  <c r="G513" i="2"/>
  <c r="I513" i="2" s="1"/>
  <c r="L513" i="2" s="1"/>
  <c r="N513" i="2" s="1"/>
  <c r="P513" i="2" s="1"/>
  <c r="A513" i="2"/>
  <c r="G512" i="2"/>
  <c r="I512" i="2" s="1"/>
  <c r="L512" i="2" s="1"/>
  <c r="N512" i="2" s="1"/>
  <c r="P512" i="2" s="1"/>
  <c r="A512" i="2"/>
  <c r="G511" i="2"/>
  <c r="I511" i="2" s="1"/>
  <c r="L511" i="2" s="1"/>
  <c r="N511" i="2" s="1"/>
  <c r="P511" i="2" s="1"/>
  <c r="A511" i="2"/>
  <c r="I510" i="2"/>
  <c r="L510" i="2" s="1"/>
  <c r="N510" i="2" s="1"/>
  <c r="P510" i="2" s="1"/>
  <c r="G510" i="2"/>
  <c r="A510" i="2"/>
  <c r="N509" i="2"/>
  <c r="P509" i="2" s="1"/>
  <c r="G509" i="2"/>
  <c r="I509" i="2" s="1"/>
  <c r="L509" i="2" s="1"/>
  <c r="A509" i="2"/>
  <c r="L508" i="2"/>
  <c r="N508" i="2" s="1"/>
  <c r="P508" i="2" s="1"/>
  <c r="I508" i="2"/>
  <c r="G508" i="2"/>
  <c r="A508" i="2"/>
  <c r="N507" i="2"/>
  <c r="P507" i="2" s="1"/>
  <c r="G507" i="2"/>
  <c r="I507" i="2" s="1"/>
  <c r="L507" i="2" s="1"/>
  <c r="A507" i="2"/>
  <c r="L506" i="2"/>
  <c r="N506" i="2" s="1"/>
  <c r="P506" i="2" s="1"/>
  <c r="G506" i="2"/>
  <c r="I506" i="2" s="1"/>
  <c r="A506" i="2"/>
  <c r="I505" i="2"/>
  <c r="L505" i="2" s="1"/>
  <c r="N505" i="2" s="1"/>
  <c r="P505" i="2" s="1"/>
  <c r="G505" i="2"/>
  <c r="A505" i="2"/>
  <c r="G504" i="2"/>
  <c r="I504" i="2" s="1"/>
  <c r="L504" i="2" s="1"/>
  <c r="N504" i="2" s="1"/>
  <c r="P504" i="2" s="1"/>
  <c r="A504" i="2"/>
  <c r="G503" i="2"/>
  <c r="I503" i="2" s="1"/>
  <c r="L503" i="2" s="1"/>
  <c r="N503" i="2" s="1"/>
  <c r="P503" i="2" s="1"/>
  <c r="A503" i="2"/>
  <c r="I502" i="2"/>
  <c r="L502" i="2" s="1"/>
  <c r="N502" i="2" s="1"/>
  <c r="P502" i="2" s="1"/>
  <c r="G502" i="2"/>
  <c r="A502" i="2"/>
  <c r="L501" i="2"/>
  <c r="N501" i="2" s="1"/>
  <c r="P501" i="2" s="1"/>
  <c r="G501" i="2"/>
  <c r="I501" i="2" s="1"/>
  <c r="A501" i="2"/>
  <c r="G500" i="2"/>
  <c r="I500" i="2" s="1"/>
  <c r="L500" i="2" s="1"/>
  <c r="N500" i="2" s="1"/>
  <c r="P500" i="2" s="1"/>
  <c r="A500" i="2"/>
  <c r="I499" i="2"/>
  <c r="L499" i="2" s="1"/>
  <c r="N499" i="2" s="1"/>
  <c r="P499" i="2" s="1"/>
  <c r="G499" i="2"/>
  <c r="A499" i="2"/>
  <c r="P498" i="2"/>
  <c r="G498" i="2"/>
  <c r="I498" i="2" s="1"/>
  <c r="L498" i="2" s="1"/>
  <c r="N498" i="2" s="1"/>
  <c r="A498" i="2"/>
  <c r="G497" i="2"/>
  <c r="I497" i="2" s="1"/>
  <c r="L497" i="2" s="1"/>
  <c r="N497" i="2" s="1"/>
  <c r="P497" i="2" s="1"/>
  <c r="A497" i="2"/>
  <c r="N496" i="2"/>
  <c r="P496" i="2" s="1"/>
  <c r="G496" i="2"/>
  <c r="I496" i="2" s="1"/>
  <c r="L496" i="2" s="1"/>
  <c r="A496" i="2"/>
  <c r="I495" i="2"/>
  <c r="L495" i="2" s="1"/>
  <c r="N495" i="2" s="1"/>
  <c r="P495" i="2" s="1"/>
  <c r="G495" i="2"/>
  <c r="A495" i="2"/>
  <c r="G494" i="2"/>
  <c r="I494" i="2" s="1"/>
  <c r="L494" i="2" s="1"/>
  <c r="N494" i="2" s="1"/>
  <c r="P494" i="2" s="1"/>
  <c r="A494" i="2"/>
  <c r="L493" i="2"/>
  <c r="N493" i="2" s="1"/>
  <c r="P493" i="2" s="1"/>
  <c r="I493" i="2"/>
  <c r="G493" i="2"/>
  <c r="A493" i="2"/>
  <c r="I492" i="2"/>
  <c r="L492" i="2" s="1"/>
  <c r="N492" i="2" s="1"/>
  <c r="P492" i="2" s="1"/>
  <c r="G492" i="2"/>
  <c r="A492" i="2"/>
  <c r="L491" i="2"/>
  <c r="N491" i="2" s="1"/>
  <c r="P491" i="2" s="1"/>
  <c r="G491" i="2"/>
  <c r="I491" i="2" s="1"/>
  <c r="A491" i="2"/>
  <c r="G490" i="2"/>
  <c r="I490" i="2" s="1"/>
  <c r="L490" i="2" s="1"/>
  <c r="N490" i="2" s="1"/>
  <c r="P490" i="2" s="1"/>
  <c r="A490" i="2"/>
  <c r="G489" i="2"/>
  <c r="I489" i="2" s="1"/>
  <c r="L489" i="2" s="1"/>
  <c r="N489" i="2" s="1"/>
  <c r="P489" i="2" s="1"/>
  <c r="A489" i="2"/>
  <c r="G488" i="2"/>
  <c r="I488" i="2" s="1"/>
  <c r="L488" i="2" s="1"/>
  <c r="N488" i="2" s="1"/>
  <c r="P488" i="2" s="1"/>
  <c r="A488" i="2"/>
  <c r="G487" i="2"/>
  <c r="I487" i="2" s="1"/>
  <c r="L487" i="2" s="1"/>
  <c r="N487" i="2" s="1"/>
  <c r="P487" i="2" s="1"/>
  <c r="A487" i="2"/>
  <c r="I486" i="2"/>
  <c r="L486" i="2" s="1"/>
  <c r="N486" i="2" s="1"/>
  <c r="P486" i="2" s="1"/>
  <c r="G486" i="2"/>
  <c r="A486" i="2"/>
  <c r="N485" i="2"/>
  <c r="P485" i="2" s="1"/>
  <c r="G485" i="2"/>
  <c r="I485" i="2" s="1"/>
  <c r="L485" i="2" s="1"/>
  <c r="A485" i="2"/>
  <c r="I484" i="2"/>
  <c r="L484" i="2" s="1"/>
  <c r="N484" i="2" s="1"/>
  <c r="P484" i="2" s="1"/>
  <c r="G484" i="2"/>
  <c r="A484" i="2"/>
  <c r="G483" i="2"/>
  <c r="I483" i="2" s="1"/>
  <c r="L483" i="2" s="1"/>
  <c r="N483" i="2" s="1"/>
  <c r="P483" i="2" s="1"/>
  <c r="A483" i="2"/>
  <c r="N482" i="2"/>
  <c r="P482" i="2" s="1"/>
  <c r="G482" i="2"/>
  <c r="I482" i="2" s="1"/>
  <c r="L482" i="2" s="1"/>
  <c r="A482" i="2"/>
  <c r="L481" i="2"/>
  <c r="N481" i="2" s="1"/>
  <c r="P481" i="2" s="1"/>
  <c r="I481" i="2"/>
  <c r="G481" i="2"/>
  <c r="A481" i="2"/>
  <c r="N480" i="2"/>
  <c r="P480" i="2" s="1"/>
  <c r="I480" i="2"/>
  <c r="L480" i="2" s="1"/>
  <c r="G480" i="2"/>
  <c r="A480" i="2"/>
  <c r="G479" i="2"/>
  <c r="I479" i="2" s="1"/>
  <c r="L479" i="2" s="1"/>
  <c r="N479" i="2" s="1"/>
  <c r="P479" i="2" s="1"/>
  <c r="A479" i="2"/>
  <c r="G478" i="2"/>
  <c r="I478" i="2" s="1"/>
  <c r="L478" i="2" s="1"/>
  <c r="N478" i="2" s="1"/>
  <c r="P478" i="2" s="1"/>
  <c r="A478" i="2"/>
  <c r="G477" i="2"/>
  <c r="I477" i="2" s="1"/>
  <c r="L477" i="2" s="1"/>
  <c r="N477" i="2" s="1"/>
  <c r="P477" i="2" s="1"/>
  <c r="A477" i="2"/>
  <c r="G476" i="2"/>
  <c r="I476" i="2" s="1"/>
  <c r="L476" i="2" s="1"/>
  <c r="N476" i="2" s="1"/>
  <c r="P476" i="2" s="1"/>
  <c r="A476" i="2"/>
  <c r="I475" i="2"/>
  <c r="L475" i="2" s="1"/>
  <c r="N475" i="2" s="1"/>
  <c r="P475" i="2" s="1"/>
  <c r="G475" i="2"/>
  <c r="A475" i="2"/>
  <c r="P474" i="2"/>
  <c r="G474" i="2"/>
  <c r="I474" i="2" s="1"/>
  <c r="L474" i="2" s="1"/>
  <c r="N474" i="2" s="1"/>
  <c r="A474" i="2"/>
  <c r="G473" i="2"/>
  <c r="I473" i="2" s="1"/>
  <c r="L473" i="2" s="1"/>
  <c r="N473" i="2" s="1"/>
  <c r="P473" i="2" s="1"/>
  <c r="A473" i="2"/>
  <c r="N472" i="2"/>
  <c r="P472" i="2" s="1"/>
  <c r="G472" i="2"/>
  <c r="I472" i="2" s="1"/>
  <c r="L472" i="2" s="1"/>
  <c r="A472" i="2"/>
  <c r="G471" i="2"/>
  <c r="I471" i="2" s="1"/>
  <c r="L471" i="2" s="1"/>
  <c r="N471" i="2" s="1"/>
  <c r="P471" i="2" s="1"/>
  <c r="A471" i="2"/>
  <c r="P470" i="2"/>
  <c r="G470" i="2"/>
  <c r="I470" i="2" s="1"/>
  <c r="L470" i="2" s="1"/>
  <c r="N470" i="2" s="1"/>
  <c r="A470" i="2"/>
  <c r="L469" i="2"/>
  <c r="N469" i="2" s="1"/>
  <c r="P469" i="2" s="1"/>
  <c r="I469" i="2"/>
  <c r="G469" i="2"/>
  <c r="A469" i="2"/>
  <c r="L468" i="2"/>
  <c r="N468" i="2" s="1"/>
  <c r="P468" i="2" s="1"/>
  <c r="I468" i="2"/>
  <c r="G468" i="2"/>
  <c r="A468" i="2"/>
  <c r="G467" i="2"/>
  <c r="I467" i="2" s="1"/>
  <c r="L467" i="2" s="1"/>
  <c r="N467" i="2" s="1"/>
  <c r="P467" i="2" s="1"/>
  <c r="A467" i="2"/>
  <c r="L466" i="2"/>
  <c r="N466" i="2" s="1"/>
  <c r="P466" i="2" s="1"/>
  <c r="G466" i="2"/>
  <c r="I466" i="2" s="1"/>
  <c r="A466" i="2"/>
  <c r="G465" i="2"/>
  <c r="I465" i="2" s="1"/>
  <c r="L465" i="2" s="1"/>
  <c r="N465" i="2" s="1"/>
  <c r="P465" i="2" s="1"/>
  <c r="A465" i="2"/>
  <c r="N464" i="2"/>
  <c r="P464" i="2" s="1"/>
  <c r="G464" i="2"/>
  <c r="I464" i="2" s="1"/>
  <c r="L464" i="2" s="1"/>
  <c r="A464" i="2"/>
  <c r="G463" i="2"/>
  <c r="I463" i="2" s="1"/>
  <c r="L463" i="2" s="1"/>
  <c r="N463" i="2" s="1"/>
  <c r="P463" i="2" s="1"/>
  <c r="A463" i="2"/>
  <c r="L462" i="2"/>
  <c r="N462" i="2" s="1"/>
  <c r="P462" i="2" s="1"/>
  <c r="I462" i="2"/>
  <c r="G462" i="2"/>
  <c r="A462" i="2"/>
  <c r="N461" i="2"/>
  <c r="P461" i="2" s="1"/>
  <c r="G461" i="2"/>
  <c r="I461" i="2" s="1"/>
  <c r="L461" i="2" s="1"/>
  <c r="A461" i="2"/>
  <c r="I460" i="2"/>
  <c r="L460" i="2" s="1"/>
  <c r="N460" i="2" s="1"/>
  <c r="P460" i="2" s="1"/>
  <c r="G460" i="2"/>
  <c r="A460" i="2"/>
  <c r="G459" i="2"/>
  <c r="I459" i="2" s="1"/>
  <c r="L459" i="2" s="1"/>
  <c r="N459" i="2" s="1"/>
  <c r="P459" i="2" s="1"/>
  <c r="A459" i="2"/>
  <c r="G458" i="2"/>
  <c r="I458" i="2" s="1"/>
  <c r="L458" i="2" s="1"/>
  <c r="N458" i="2" s="1"/>
  <c r="P458" i="2" s="1"/>
  <c r="A458" i="2"/>
  <c r="L457" i="2"/>
  <c r="N457" i="2" s="1"/>
  <c r="P457" i="2" s="1"/>
  <c r="I457" i="2"/>
  <c r="G457" i="2"/>
  <c r="A457" i="2"/>
  <c r="I456" i="2"/>
  <c r="L456" i="2" s="1"/>
  <c r="N456" i="2" s="1"/>
  <c r="P456" i="2" s="1"/>
  <c r="G456" i="2"/>
  <c r="A456" i="2"/>
  <c r="N455" i="2"/>
  <c r="P455" i="2" s="1"/>
  <c r="I455" i="2"/>
  <c r="L455" i="2" s="1"/>
  <c r="G455" i="2"/>
  <c r="A455" i="2"/>
  <c r="G454" i="2"/>
  <c r="I454" i="2" s="1"/>
  <c r="L454" i="2" s="1"/>
  <c r="N454" i="2" s="1"/>
  <c r="P454" i="2" s="1"/>
  <c r="A454" i="2"/>
  <c r="I453" i="2"/>
  <c r="L453" i="2" s="1"/>
  <c r="N453" i="2" s="1"/>
  <c r="P453" i="2" s="1"/>
  <c r="G453" i="2"/>
  <c r="A453" i="2"/>
  <c r="G452" i="2"/>
  <c r="I452" i="2" s="1"/>
  <c r="L452" i="2" s="1"/>
  <c r="N452" i="2" s="1"/>
  <c r="P452" i="2" s="1"/>
  <c r="A452" i="2"/>
  <c r="I451" i="2"/>
  <c r="L451" i="2" s="1"/>
  <c r="N451" i="2" s="1"/>
  <c r="P451" i="2" s="1"/>
  <c r="G451" i="2"/>
  <c r="A451" i="2"/>
  <c r="P450" i="2"/>
  <c r="G450" i="2"/>
  <c r="I450" i="2" s="1"/>
  <c r="L450" i="2" s="1"/>
  <c r="N450" i="2" s="1"/>
  <c r="A450" i="2"/>
  <c r="L449" i="2"/>
  <c r="N449" i="2" s="1"/>
  <c r="P449" i="2" s="1"/>
  <c r="I449" i="2"/>
  <c r="G449" i="2"/>
  <c r="A449" i="2"/>
  <c r="P448" i="2"/>
  <c r="G448" i="2"/>
  <c r="I448" i="2" s="1"/>
  <c r="L448" i="2" s="1"/>
  <c r="N448" i="2" s="1"/>
  <c r="A448" i="2"/>
  <c r="I447" i="2"/>
  <c r="L447" i="2" s="1"/>
  <c r="N447" i="2" s="1"/>
  <c r="P447" i="2" s="1"/>
  <c r="G447" i="2"/>
  <c r="A447" i="2"/>
  <c r="G446" i="2"/>
  <c r="I446" i="2" s="1"/>
  <c r="L446" i="2" s="1"/>
  <c r="N446" i="2" s="1"/>
  <c r="P446" i="2" s="1"/>
  <c r="A446" i="2"/>
  <c r="G445" i="2"/>
  <c r="I445" i="2" s="1"/>
  <c r="L445" i="2" s="1"/>
  <c r="N445" i="2" s="1"/>
  <c r="P445" i="2" s="1"/>
  <c r="A445" i="2"/>
  <c r="N444" i="2"/>
  <c r="P444" i="2" s="1"/>
  <c r="L444" i="2"/>
  <c r="I444" i="2"/>
  <c r="G444" i="2"/>
  <c r="A444" i="2"/>
  <c r="L443" i="2"/>
  <c r="N443" i="2" s="1"/>
  <c r="P443" i="2" s="1"/>
  <c r="I443" i="2"/>
  <c r="G443" i="2"/>
  <c r="A443" i="2"/>
  <c r="L442" i="2"/>
  <c r="N442" i="2" s="1"/>
  <c r="P442" i="2" s="1"/>
  <c r="I442" i="2"/>
  <c r="G442" i="2"/>
  <c r="A442" i="2"/>
  <c r="G441" i="2"/>
  <c r="I441" i="2" s="1"/>
  <c r="L441" i="2" s="1"/>
  <c r="N441" i="2" s="1"/>
  <c r="P441" i="2" s="1"/>
  <c r="A441" i="2"/>
  <c r="G440" i="2"/>
  <c r="I440" i="2" s="1"/>
  <c r="L440" i="2" s="1"/>
  <c r="N440" i="2" s="1"/>
  <c r="P440" i="2" s="1"/>
  <c r="A440" i="2"/>
  <c r="G439" i="2"/>
  <c r="I439" i="2" s="1"/>
  <c r="L439" i="2" s="1"/>
  <c r="N439" i="2" s="1"/>
  <c r="P439" i="2" s="1"/>
  <c r="A439" i="2"/>
  <c r="N438" i="2"/>
  <c r="P438" i="2" s="1"/>
  <c r="L438" i="2"/>
  <c r="G438" i="2"/>
  <c r="I438" i="2" s="1"/>
  <c r="A438" i="2"/>
  <c r="G437" i="2"/>
  <c r="I437" i="2" s="1"/>
  <c r="L437" i="2" s="1"/>
  <c r="N437" i="2" s="1"/>
  <c r="P437" i="2" s="1"/>
  <c r="A437" i="2"/>
  <c r="L436" i="2"/>
  <c r="N436" i="2" s="1"/>
  <c r="P436" i="2" s="1"/>
  <c r="G436" i="2"/>
  <c r="I436" i="2" s="1"/>
  <c r="A436" i="2"/>
  <c r="G435" i="2"/>
  <c r="I435" i="2" s="1"/>
  <c r="L435" i="2" s="1"/>
  <c r="N435" i="2" s="1"/>
  <c r="P435" i="2" s="1"/>
  <c r="A435" i="2"/>
  <c r="P434" i="2"/>
  <c r="G434" i="2"/>
  <c r="I434" i="2" s="1"/>
  <c r="L434" i="2" s="1"/>
  <c r="N434" i="2" s="1"/>
  <c r="A434" i="2"/>
  <c r="L433" i="2"/>
  <c r="N433" i="2" s="1"/>
  <c r="P433" i="2" s="1"/>
  <c r="I433" i="2"/>
  <c r="G433" i="2"/>
  <c r="A433" i="2"/>
  <c r="N432" i="2"/>
  <c r="P432" i="2" s="1"/>
  <c r="G432" i="2"/>
  <c r="I432" i="2" s="1"/>
  <c r="L432" i="2" s="1"/>
  <c r="A432" i="2"/>
  <c r="L431" i="2"/>
  <c r="N431" i="2" s="1"/>
  <c r="P431" i="2" s="1"/>
  <c r="I431" i="2"/>
  <c r="G431" i="2"/>
  <c r="A431" i="2"/>
  <c r="I430" i="2"/>
  <c r="L430" i="2" s="1"/>
  <c r="N430" i="2" s="1"/>
  <c r="P430" i="2" s="1"/>
  <c r="G430" i="2"/>
  <c r="A430" i="2"/>
  <c r="G429" i="2"/>
  <c r="I429" i="2" s="1"/>
  <c r="L429" i="2" s="1"/>
  <c r="N429" i="2" s="1"/>
  <c r="P429" i="2" s="1"/>
  <c r="A429" i="2"/>
  <c r="G428" i="2"/>
  <c r="I428" i="2" s="1"/>
  <c r="L428" i="2" s="1"/>
  <c r="N428" i="2" s="1"/>
  <c r="P428" i="2" s="1"/>
  <c r="A428" i="2"/>
  <c r="N427" i="2"/>
  <c r="P427" i="2" s="1"/>
  <c r="G427" i="2"/>
  <c r="I427" i="2" s="1"/>
  <c r="L427" i="2" s="1"/>
  <c r="A427" i="2"/>
  <c r="J426" i="2"/>
  <c r="I426" i="2"/>
  <c r="L426" i="2" s="1"/>
  <c r="N426" i="2" s="1"/>
  <c r="P426" i="2" s="1"/>
  <c r="G426" i="2"/>
  <c r="A426" i="2"/>
  <c r="P425" i="2"/>
  <c r="L425" i="2"/>
  <c r="N425" i="2" s="1"/>
  <c r="I425" i="2"/>
  <c r="G425" i="2"/>
  <c r="A425" i="2"/>
  <c r="L424" i="2"/>
  <c r="N424" i="2" s="1"/>
  <c r="P424" i="2" s="1"/>
  <c r="G424" i="2"/>
  <c r="I424" i="2" s="1"/>
  <c r="A424" i="2"/>
  <c r="L423" i="2"/>
  <c r="N423" i="2" s="1"/>
  <c r="P423" i="2" s="1"/>
  <c r="G423" i="2"/>
  <c r="I423" i="2" s="1"/>
  <c r="A423" i="2"/>
  <c r="G422" i="2"/>
  <c r="I422" i="2" s="1"/>
  <c r="L422" i="2" s="1"/>
  <c r="N422" i="2" s="1"/>
  <c r="P422" i="2" s="1"/>
  <c r="A422" i="2"/>
  <c r="I421" i="2"/>
  <c r="L421" i="2" s="1"/>
  <c r="N421" i="2" s="1"/>
  <c r="P421" i="2" s="1"/>
  <c r="G421" i="2"/>
  <c r="A421" i="2"/>
  <c r="L420" i="2"/>
  <c r="N420" i="2" s="1"/>
  <c r="P420" i="2" s="1"/>
  <c r="I420" i="2"/>
  <c r="G420" i="2"/>
  <c r="A420" i="2"/>
  <c r="L419" i="2"/>
  <c r="N419" i="2" s="1"/>
  <c r="P419" i="2" s="1"/>
  <c r="I419" i="2"/>
  <c r="G419" i="2"/>
  <c r="A419" i="2"/>
  <c r="L418" i="2"/>
  <c r="N418" i="2" s="1"/>
  <c r="P418" i="2" s="1"/>
  <c r="G418" i="2"/>
  <c r="I418" i="2" s="1"/>
  <c r="A418" i="2"/>
  <c r="G417" i="2"/>
  <c r="I417" i="2" s="1"/>
  <c r="L417" i="2" s="1"/>
  <c r="N417" i="2" s="1"/>
  <c r="P417" i="2" s="1"/>
  <c r="A417" i="2"/>
  <c r="I416" i="2"/>
  <c r="L416" i="2" s="1"/>
  <c r="N416" i="2" s="1"/>
  <c r="P416" i="2" s="1"/>
  <c r="G416" i="2"/>
  <c r="A416" i="2"/>
  <c r="G415" i="2"/>
  <c r="I415" i="2" s="1"/>
  <c r="L415" i="2" s="1"/>
  <c r="N415" i="2" s="1"/>
  <c r="P415" i="2" s="1"/>
  <c r="A415" i="2"/>
  <c r="L414" i="2"/>
  <c r="N414" i="2" s="1"/>
  <c r="P414" i="2" s="1"/>
  <c r="I414" i="2"/>
  <c r="G414" i="2"/>
  <c r="A414" i="2"/>
  <c r="L413" i="2"/>
  <c r="N413" i="2" s="1"/>
  <c r="P413" i="2" s="1"/>
  <c r="I413" i="2"/>
  <c r="G413" i="2"/>
  <c r="A413" i="2"/>
  <c r="G412" i="2"/>
  <c r="I412" i="2" s="1"/>
  <c r="L412" i="2" s="1"/>
  <c r="N412" i="2" s="1"/>
  <c r="P412" i="2" s="1"/>
  <c r="A412" i="2"/>
  <c r="N411" i="2"/>
  <c r="P411" i="2" s="1"/>
  <c r="L411" i="2"/>
  <c r="G411" i="2"/>
  <c r="I411" i="2" s="1"/>
  <c r="A411" i="2"/>
  <c r="G410" i="2"/>
  <c r="I410" i="2" s="1"/>
  <c r="L410" i="2" s="1"/>
  <c r="N410" i="2" s="1"/>
  <c r="P410" i="2" s="1"/>
  <c r="A410" i="2"/>
  <c r="I409" i="2"/>
  <c r="L409" i="2" s="1"/>
  <c r="N409" i="2" s="1"/>
  <c r="P409" i="2" s="1"/>
  <c r="G409" i="2"/>
  <c r="A409" i="2"/>
  <c r="L408" i="2"/>
  <c r="N408" i="2" s="1"/>
  <c r="P408" i="2" s="1"/>
  <c r="I408" i="2"/>
  <c r="G408" i="2"/>
  <c r="A408" i="2"/>
  <c r="I407" i="2"/>
  <c r="L407" i="2" s="1"/>
  <c r="N407" i="2" s="1"/>
  <c r="P407" i="2" s="1"/>
  <c r="G407" i="2"/>
  <c r="A407" i="2"/>
  <c r="L406" i="2"/>
  <c r="N406" i="2" s="1"/>
  <c r="P406" i="2" s="1"/>
  <c r="G406" i="2"/>
  <c r="I406" i="2" s="1"/>
  <c r="A406" i="2"/>
  <c r="L405" i="2"/>
  <c r="N405" i="2" s="1"/>
  <c r="P405" i="2" s="1"/>
  <c r="G405" i="2"/>
  <c r="I405" i="2" s="1"/>
  <c r="A405" i="2"/>
  <c r="G404" i="2"/>
  <c r="I404" i="2" s="1"/>
  <c r="L404" i="2" s="1"/>
  <c r="N404" i="2" s="1"/>
  <c r="P404" i="2" s="1"/>
  <c r="A404" i="2"/>
  <c r="P403" i="2"/>
  <c r="G403" i="2"/>
  <c r="I403" i="2" s="1"/>
  <c r="L403" i="2" s="1"/>
  <c r="N403" i="2" s="1"/>
  <c r="A403" i="2"/>
  <c r="L402" i="2"/>
  <c r="N402" i="2" s="1"/>
  <c r="P402" i="2" s="1"/>
  <c r="J402" i="2"/>
  <c r="I402" i="2"/>
  <c r="G402" i="2"/>
  <c r="A402" i="2"/>
  <c r="N401" i="2"/>
  <c r="P401" i="2" s="1"/>
  <c r="G401" i="2"/>
  <c r="I401" i="2" s="1"/>
  <c r="L401" i="2" s="1"/>
  <c r="A401" i="2"/>
  <c r="I400" i="2"/>
  <c r="L400" i="2" s="1"/>
  <c r="N400" i="2" s="1"/>
  <c r="P400" i="2" s="1"/>
  <c r="G400" i="2"/>
  <c r="A400" i="2"/>
  <c r="P399" i="2"/>
  <c r="L399" i="2"/>
  <c r="N399" i="2" s="1"/>
  <c r="I399" i="2"/>
  <c r="G399" i="2"/>
  <c r="A399" i="2"/>
  <c r="N398" i="2"/>
  <c r="P398" i="2" s="1"/>
  <c r="I398" i="2"/>
  <c r="L398" i="2" s="1"/>
  <c r="G398" i="2"/>
  <c r="A398" i="2"/>
  <c r="P397" i="2"/>
  <c r="N397" i="2"/>
  <c r="I397" i="2"/>
  <c r="L397" i="2" s="1"/>
  <c r="G397" i="2"/>
  <c r="A397" i="2"/>
  <c r="L396" i="2"/>
  <c r="N396" i="2" s="1"/>
  <c r="P396" i="2" s="1"/>
  <c r="I396" i="2"/>
  <c r="G396" i="2"/>
  <c r="A396" i="2"/>
  <c r="G395" i="2"/>
  <c r="I395" i="2" s="1"/>
  <c r="L395" i="2" s="1"/>
  <c r="N395" i="2" s="1"/>
  <c r="P395" i="2" s="1"/>
  <c r="A395" i="2"/>
  <c r="J394" i="2"/>
  <c r="G394" i="2"/>
  <c r="I394" i="2" s="1"/>
  <c r="A394" i="2"/>
  <c r="I393" i="2"/>
  <c r="L393" i="2" s="1"/>
  <c r="N393" i="2" s="1"/>
  <c r="P393" i="2" s="1"/>
  <c r="G393" i="2"/>
  <c r="A393" i="2"/>
  <c r="G392" i="2"/>
  <c r="I392" i="2" s="1"/>
  <c r="L392" i="2" s="1"/>
  <c r="N392" i="2" s="1"/>
  <c r="P392" i="2" s="1"/>
  <c r="A392" i="2"/>
  <c r="L391" i="2"/>
  <c r="N391" i="2" s="1"/>
  <c r="P391" i="2" s="1"/>
  <c r="G391" i="2"/>
  <c r="I391" i="2" s="1"/>
  <c r="A391" i="2"/>
  <c r="G390" i="2"/>
  <c r="I390" i="2" s="1"/>
  <c r="L390" i="2" s="1"/>
  <c r="N390" i="2" s="1"/>
  <c r="P390" i="2" s="1"/>
  <c r="A390" i="2"/>
  <c r="G389" i="2"/>
  <c r="I389" i="2" s="1"/>
  <c r="L389" i="2" s="1"/>
  <c r="N389" i="2" s="1"/>
  <c r="P389" i="2" s="1"/>
  <c r="A389" i="2"/>
  <c r="G388" i="2"/>
  <c r="I388" i="2" s="1"/>
  <c r="L388" i="2" s="1"/>
  <c r="N388" i="2" s="1"/>
  <c r="P388" i="2" s="1"/>
  <c r="A388" i="2"/>
  <c r="G387" i="2"/>
  <c r="I387" i="2" s="1"/>
  <c r="L387" i="2" s="1"/>
  <c r="N387" i="2" s="1"/>
  <c r="P387" i="2" s="1"/>
  <c r="A387" i="2"/>
  <c r="N386" i="2"/>
  <c r="P386" i="2" s="1"/>
  <c r="G386" i="2"/>
  <c r="I386" i="2" s="1"/>
  <c r="L386" i="2" s="1"/>
  <c r="A386" i="2"/>
  <c r="N385" i="2"/>
  <c r="P385" i="2" s="1"/>
  <c r="I385" i="2"/>
  <c r="L385" i="2" s="1"/>
  <c r="G385" i="2"/>
  <c r="A385" i="2"/>
  <c r="N384" i="2"/>
  <c r="P384" i="2" s="1"/>
  <c r="L384" i="2"/>
  <c r="G384" i="2"/>
  <c r="I384" i="2" s="1"/>
  <c r="A384" i="2"/>
  <c r="G383" i="2"/>
  <c r="I383" i="2" s="1"/>
  <c r="L383" i="2" s="1"/>
  <c r="N383" i="2" s="1"/>
  <c r="P383" i="2" s="1"/>
  <c r="A383" i="2"/>
  <c r="L382" i="2"/>
  <c r="N382" i="2" s="1"/>
  <c r="P382" i="2" s="1"/>
  <c r="G382" i="2"/>
  <c r="I382" i="2" s="1"/>
  <c r="A382" i="2"/>
  <c r="N381" i="2"/>
  <c r="P381" i="2" s="1"/>
  <c r="I381" i="2"/>
  <c r="L381" i="2" s="1"/>
  <c r="G381" i="2"/>
  <c r="A381" i="2"/>
  <c r="P380" i="2"/>
  <c r="G380" i="2"/>
  <c r="I380" i="2" s="1"/>
  <c r="L380" i="2" s="1"/>
  <c r="N380" i="2" s="1"/>
  <c r="A380" i="2"/>
  <c r="I379" i="2"/>
  <c r="L379" i="2" s="1"/>
  <c r="N379" i="2" s="1"/>
  <c r="P379" i="2" s="1"/>
  <c r="G379" i="2"/>
  <c r="A379" i="2"/>
  <c r="N378" i="2"/>
  <c r="P378" i="2" s="1"/>
  <c r="G378" i="2"/>
  <c r="I378" i="2" s="1"/>
  <c r="L378" i="2" s="1"/>
  <c r="A378" i="2"/>
  <c r="G377" i="2"/>
  <c r="I377" i="2" s="1"/>
  <c r="L377" i="2" s="1"/>
  <c r="N377" i="2" s="1"/>
  <c r="P377" i="2" s="1"/>
  <c r="A377" i="2"/>
  <c r="P376" i="2"/>
  <c r="N376" i="2"/>
  <c r="G376" i="2"/>
  <c r="I376" i="2" s="1"/>
  <c r="L376" i="2" s="1"/>
  <c r="A376" i="2"/>
  <c r="N375" i="2"/>
  <c r="P375" i="2" s="1"/>
  <c r="G375" i="2"/>
  <c r="I375" i="2" s="1"/>
  <c r="L375" i="2" s="1"/>
  <c r="A375" i="2"/>
  <c r="N374" i="2"/>
  <c r="P374" i="2" s="1"/>
  <c r="G374" i="2"/>
  <c r="I374" i="2" s="1"/>
  <c r="L374" i="2" s="1"/>
  <c r="A374" i="2"/>
  <c r="L373" i="2"/>
  <c r="N373" i="2" s="1"/>
  <c r="P373" i="2" s="1"/>
  <c r="G373" i="2"/>
  <c r="I373" i="2" s="1"/>
  <c r="A373" i="2"/>
  <c r="G372" i="2"/>
  <c r="I372" i="2" s="1"/>
  <c r="L372" i="2" s="1"/>
  <c r="N372" i="2" s="1"/>
  <c r="P372" i="2" s="1"/>
  <c r="A372" i="2"/>
  <c r="N371" i="2"/>
  <c r="P371" i="2" s="1"/>
  <c r="I371" i="2"/>
  <c r="L371" i="2" s="1"/>
  <c r="G371" i="2"/>
  <c r="A371" i="2"/>
  <c r="G370" i="2"/>
  <c r="I370" i="2" s="1"/>
  <c r="L370" i="2" s="1"/>
  <c r="N370" i="2" s="1"/>
  <c r="P370" i="2" s="1"/>
  <c r="A370" i="2"/>
  <c r="N369" i="2"/>
  <c r="P369" i="2" s="1"/>
  <c r="L369" i="2"/>
  <c r="G369" i="2"/>
  <c r="I369" i="2" s="1"/>
  <c r="A369" i="2"/>
  <c r="L368" i="2"/>
  <c r="N368" i="2" s="1"/>
  <c r="P368" i="2" s="1"/>
  <c r="G368" i="2"/>
  <c r="I368" i="2" s="1"/>
  <c r="A368" i="2"/>
  <c r="N367" i="2"/>
  <c r="P367" i="2" s="1"/>
  <c r="I367" i="2"/>
  <c r="L367" i="2" s="1"/>
  <c r="G367" i="2"/>
  <c r="A367" i="2"/>
  <c r="G366" i="2"/>
  <c r="I366" i="2" s="1"/>
  <c r="L366" i="2" s="1"/>
  <c r="N366" i="2" s="1"/>
  <c r="P366" i="2" s="1"/>
  <c r="A366" i="2"/>
  <c r="G365" i="2"/>
  <c r="I365" i="2" s="1"/>
  <c r="L365" i="2" s="1"/>
  <c r="N365" i="2" s="1"/>
  <c r="P365" i="2" s="1"/>
  <c r="A365" i="2"/>
  <c r="P364" i="2"/>
  <c r="G364" i="2"/>
  <c r="I364" i="2" s="1"/>
  <c r="L364" i="2" s="1"/>
  <c r="N364" i="2" s="1"/>
  <c r="A364" i="2"/>
  <c r="I363" i="2"/>
  <c r="L363" i="2" s="1"/>
  <c r="N363" i="2" s="1"/>
  <c r="P363" i="2" s="1"/>
  <c r="G363" i="2"/>
  <c r="A363" i="2"/>
  <c r="N362" i="2"/>
  <c r="P362" i="2" s="1"/>
  <c r="G362" i="2"/>
  <c r="I362" i="2" s="1"/>
  <c r="L362" i="2" s="1"/>
  <c r="A362" i="2"/>
  <c r="I361" i="2"/>
  <c r="L361" i="2" s="1"/>
  <c r="N361" i="2" s="1"/>
  <c r="P361" i="2" s="1"/>
  <c r="G361" i="2"/>
  <c r="A361" i="2"/>
  <c r="L360" i="2"/>
  <c r="N360" i="2" s="1"/>
  <c r="P360" i="2" s="1"/>
  <c r="G360" i="2"/>
  <c r="I360" i="2" s="1"/>
  <c r="A360" i="2"/>
  <c r="P359" i="2"/>
  <c r="G359" i="2"/>
  <c r="I359" i="2" s="1"/>
  <c r="L359" i="2" s="1"/>
  <c r="N359" i="2" s="1"/>
  <c r="A359" i="2"/>
  <c r="P358" i="2"/>
  <c r="G358" i="2"/>
  <c r="I358" i="2" s="1"/>
  <c r="L358" i="2" s="1"/>
  <c r="N358" i="2" s="1"/>
  <c r="A358" i="2"/>
  <c r="L357" i="2"/>
  <c r="N357" i="2" s="1"/>
  <c r="P357" i="2" s="1"/>
  <c r="I357" i="2"/>
  <c r="G357" i="2"/>
  <c r="A357" i="2"/>
  <c r="P356" i="2"/>
  <c r="L356" i="2"/>
  <c r="N356" i="2" s="1"/>
  <c r="I356" i="2"/>
  <c r="G356" i="2"/>
  <c r="A356" i="2"/>
  <c r="G355" i="2"/>
  <c r="I355" i="2" s="1"/>
  <c r="L355" i="2" s="1"/>
  <c r="N355" i="2" s="1"/>
  <c r="P355" i="2" s="1"/>
  <c r="A355" i="2"/>
  <c r="I354" i="2"/>
  <c r="L354" i="2" s="1"/>
  <c r="N354" i="2" s="1"/>
  <c r="P354" i="2" s="1"/>
  <c r="G354" i="2"/>
  <c r="A354" i="2"/>
  <c r="G353" i="2"/>
  <c r="I353" i="2" s="1"/>
  <c r="L353" i="2" s="1"/>
  <c r="N353" i="2" s="1"/>
  <c r="P353" i="2" s="1"/>
  <c r="A353" i="2"/>
  <c r="G352" i="2"/>
  <c r="I352" i="2" s="1"/>
  <c r="L352" i="2" s="1"/>
  <c r="N352" i="2" s="1"/>
  <c r="P352" i="2" s="1"/>
  <c r="A352" i="2"/>
  <c r="I351" i="2"/>
  <c r="L351" i="2" s="1"/>
  <c r="N351" i="2" s="1"/>
  <c r="P351" i="2" s="1"/>
  <c r="G351" i="2"/>
  <c r="A351" i="2"/>
  <c r="P350" i="2"/>
  <c r="L350" i="2"/>
  <c r="N350" i="2" s="1"/>
  <c r="I350" i="2"/>
  <c r="G350" i="2"/>
  <c r="A350" i="2"/>
  <c r="G349" i="2"/>
  <c r="I349" i="2" s="1"/>
  <c r="L349" i="2" s="1"/>
  <c r="N349" i="2" s="1"/>
  <c r="P349" i="2" s="1"/>
  <c r="A349" i="2"/>
  <c r="P348" i="2"/>
  <c r="N348" i="2"/>
  <c r="I348" i="2"/>
  <c r="L348" i="2" s="1"/>
  <c r="G348" i="2"/>
  <c r="A348" i="2"/>
  <c r="N347" i="2"/>
  <c r="P347" i="2" s="1"/>
  <c r="G347" i="2"/>
  <c r="I347" i="2" s="1"/>
  <c r="L347" i="2" s="1"/>
  <c r="A347" i="2"/>
  <c r="G346" i="2"/>
  <c r="I346" i="2" s="1"/>
  <c r="L346" i="2" s="1"/>
  <c r="N346" i="2" s="1"/>
  <c r="P346" i="2" s="1"/>
  <c r="A346" i="2"/>
  <c r="L345" i="2"/>
  <c r="N345" i="2" s="1"/>
  <c r="P345" i="2" s="1"/>
  <c r="I345" i="2"/>
  <c r="G345" i="2"/>
  <c r="A345" i="2"/>
  <c r="L344" i="2"/>
  <c r="N344" i="2" s="1"/>
  <c r="P344" i="2" s="1"/>
  <c r="I344" i="2"/>
  <c r="G344" i="2"/>
  <c r="A344" i="2"/>
  <c r="I343" i="2"/>
  <c r="L343" i="2" s="1"/>
  <c r="N343" i="2" s="1"/>
  <c r="P343" i="2" s="1"/>
  <c r="G343" i="2"/>
  <c r="A343" i="2"/>
  <c r="N342" i="2"/>
  <c r="P342" i="2" s="1"/>
  <c r="I342" i="2"/>
  <c r="L342" i="2" s="1"/>
  <c r="G342" i="2"/>
  <c r="A342" i="2"/>
  <c r="N341" i="2"/>
  <c r="P341" i="2" s="1"/>
  <c r="L341" i="2"/>
  <c r="G341" i="2"/>
  <c r="I341" i="2" s="1"/>
  <c r="A341" i="2"/>
  <c r="G340" i="2"/>
  <c r="I340" i="2" s="1"/>
  <c r="L340" i="2" s="1"/>
  <c r="N340" i="2" s="1"/>
  <c r="P340" i="2" s="1"/>
  <c r="A340" i="2"/>
  <c r="L339" i="2"/>
  <c r="N339" i="2" s="1"/>
  <c r="P339" i="2" s="1"/>
  <c r="I339" i="2"/>
  <c r="G339" i="2"/>
  <c r="A339" i="2"/>
  <c r="I338" i="2"/>
  <c r="L338" i="2" s="1"/>
  <c r="N338" i="2" s="1"/>
  <c r="P338" i="2" s="1"/>
  <c r="G338" i="2"/>
  <c r="A338" i="2"/>
  <c r="I337" i="2"/>
  <c r="L337" i="2" s="1"/>
  <c r="N337" i="2" s="1"/>
  <c r="P337" i="2" s="1"/>
  <c r="G337" i="2"/>
  <c r="A337" i="2"/>
  <c r="P336" i="2"/>
  <c r="G336" i="2"/>
  <c r="I336" i="2" s="1"/>
  <c r="L336" i="2" s="1"/>
  <c r="N336" i="2" s="1"/>
  <c r="A336" i="2"/>
  <c r="G335" i="2"/>
  <c r="I335" i="2" s="1"/>
  <c r="L335" i="2" s="1"/>
  <c r="N335" i="2" s="1"/>
  <c r="P335" i="2" s="1"/>
  <c r="A335" i="2"/>
  <c r="N334" i="2"/>
  <c r="P334" i="2" s="1"/>
  <c r="G334" i="2"/>
  <c r="I334" i="2" s="1"/>
  <c r="L334" i="2" s="1"/>
  <c r="A334" i="2"/>
  <c r="I333" i="2"/>
  <c r="L333" i="2" s="1"/>
  <c r="N333" i="2" s="1"/>
  <c r="P333" i="2" s="1"/>
  <c r="G333" i="2"/>
  <c r="A333" i="2"/>
  <c r="P332" i="2"/>
  <c r="L332" i="2"/>
  <c r="N332" i="2" s="1"/>
  <c r="I332" i="2"/>
  <c r="G332" i="2"/>
  <c r="A332" i="2"/>
  <c r="G331" i="2"/>
  <c r="I331" i="2" s="1"/>
  <c r="L331" i="2" s="1"/>
  <c r="N331" i="2" s="1"/>
  <c r="P331" i="2" s="1"/>
  <c r="A331" i="2"/>
  <c r="N330" i="2"/>
  <c r="P330" i="2" s="1"/>
  <c r="I330" i="2"/>
  <c r="L330" i="2" s="1"/>
  <c r="G330" i="2"/>
  <c r="A330" i="2"/>
  <c r="G329" i="2"/>
  <c r="I329" i="2" s="1"/>
  <c r="L329" i="2" s="1"/>
  <c r="N329" i="2" s="1"/>
  <c r="P329" i="2" s="1"/>
  <c r="A329" i="2"/>
  <c r="G328" i="2"/>
  <c r="I328" i="2" s="1"/>
  <c r="L328" i="2" s="1"/>
  <c r="N328" i="2" s="1"/>
  <c r="P328" i="2" s="1"/>
  <c r="A328" i="2"/>
  <c r="I327" i="2"/>
  <c r="L327" i="2" s="1"/>
  <c r="N327" i="2" s="1"/>
  <c r="P327" i="2" s="1"/>
  <c r="G327" i="2"/>
  <c r="A327" i="2"/>
  <c r="P326" i="2"/>
  <c r="L326" i="2"/>
  <c r="N326" i="2" s="1"/>
  <c r="I326" i="2"/>
  <c r="G326" i="2"/>
  <c r="A326" i="2"/>
  <c r="G325" i="2"/>
  <c r="I325" i="2" s="1"/>
  <c r="L325" i="2" s="1"/>
  <c r="N325" i="2" s="1"/>
  <c r="P325" i="2" s="1"/>
  <c r="A325" i="2"/>
  <c r="G324" i="2"/>
  <c r="I324" i="2" s="1"/>
  <c r="L324" i="2" s="1"/>
  <c r="N324" i="2" s="1"/>
  <c r="P324" i="2" s="1"/>
  <c r="A324" i="2"/>
  <c r="N323" i="2"/>
  <c r="P323" i="2" s="1"/>
  <c r="G323" i="2"/>
  <c r="I323" i="2" s="1"/>
  <c r="L323" i="2" s="1"/>
  <c r="A323" i="2"/>
  <c r="L322" i="2"/>
  <c r="N322" i="2" s="1"/>
  <c r="P322" i="2" s="1"/>
  <c r="G322" i="2"/>
  <c r="I322" i="2" s="1"/>
  <c r="A322" i="2"/>
  <c r="L321" i="2"/>
  <c r="N321" i="2" s="1"/>
  <c r="P321" i="2" s="1"/>
  <c r="I321" i="2"/>
  <c r="G321" i="2"/>
  <c r="A321" i="2"/>
  <c r="P320" i="2"/>
  <c r="L320" i="2"/>
  <c r="N320" i="2" s="1"/>
  <c r="I320" i="2"/>
  <c r="G320" i="2"/>
  <c r="A320" i="2"/>
  <c r="P319" i="2"/>
  <c r="L319" i="2"/>
  <c r="N319" i="2" s="1"/>
  <c r="I319" i="2"/>
  <c r="G319" i="2"/>
  <c r="A319" i="2"/>
  <c r="I318" i="2"/>
  <c r="L318" i="2" s="1"/>
  <c r="N318" i="2" s="1"/>
  <c r="P318" i="2" s="1"/>
  <c r="G318" i="2"/>
  <c r="A318" i="2"/>
  <c r="L317" i="2"/>
  <c r="N317" i="2" s="1"/>
  <c r="P317" i="2" s="1"/>
  <c r="I317" i="2"/>
  <c r="G317" i="2"/>
  <c r="A317" i="2"/>
  <c r="I316" i="2"/>
  <c r="L316" i="2" s="1"/>
  <c r="N316" i="2" s="1"/>
  <c r="P316" i="2" s="1"/>
  <c r="G316" i="2"/>
  <c r="A316" i="2"/>
  <c r="P315" i="2"/>
  <c r="L315" i="2"/>
  <c r="N315" i="2" s="1"/>
  <c r="I315" i="2"/>
  <c r="G315" i="2"/>
  <c r="A315" i="2"/>
  <c r="I314" i="2"/>
  <c r="L314" i="2" s="1"/>
  <c r="N314" i="2" s="1"/>
  <c r="P314" i="2" s="1"/>
  <c r="G314" i="2"/>
  <c r="A314" i="2"/>
  <c r="L313" i="2"/>
  <c r="N313" i="2" s="1"/>
  <c r="P313" i="2" s="1"/>
  <c r="I313" i="2"/>
  <c r="G313" i="2"/>
  <c r="A313" i="2"/>
  <c r="L312" i="2"/>
  <c r="N312" i="2" s="1"/>
  <c r="P312" i="2" s="1"/>
  <c r="I312" i="2"/>
  <c r="G312" i="2"/>
  <c r="A312" i="2"/>
  <c r="L311" i="2"/>
  <c r="N311" i="2" s="1"/>
  <c r="P311" i="2" s="1"/>
  <c r="I311" i="2"/>
  <c r="G311" i="2"/>
  <c r="A311" i="2"/>
  <c r="I310" i="2"/>
  <c r="L310" i="2" s="1"/>
  <c r="N310" i="2" s="1"/>
  <c r="P310" i="2" s="1"/>
  <c r="G310" i="2"/>
  <c r="A310" i="2"/>
  <c r="L309" i="2"/>
  <c r="N309" i="2" s="1"/>
  <c r="P309" i="2" s="1"/>
  <c r="I309" i="2"/>
  <c r="G309" i="2"/>
  <c r="A309" i="2"/>
  <c r="P308" i="2"/>
  <c r="L308" i="2"/>
  <c r="N308" i="2" s="1"/>
  <c r="I308" i="2"/>
  <c r="G308" i="2"/>
  <c r="A308" i="2"/>
  <c r="L307" i="2"/>
  <c r="N307" i="2" s="1"/>
  <c r="P307" i="2" s="1"/>
  <c r="I307" i="2"/>
  <c r="G307" i="2"/>
  <c r="A307" i="2"/>
  <c r="I306" i="2"/>
  <c r="L306" i="2" s="1"/>
  <c r="N306" i="2" s="1"/>
  <c r="P306" i="2" s="1"/>
  <c r="G306" i="2"/>
  <c r="A306" i="2"/>
  <c r="L305" i="2"/>
  <c r="N305" i="2" s="1"/>
  <c r="P305" i="2" s="1"/>
  <c r="I305" i="2"/>
  <c r="G305" i="2"/>
  <c r="A305" i="2"/>
  <c r="I304" i="2"/>
  <c r="L304" i="2" s="1"/>
  <c r="N304" i="2" s="1"/>
  <c r="P304" i="2" s="1"/>
  <c r="G304" i="2"/>
  <c r="A304" i="2"/>
  <c r="P303" i="2"/>
  <c r="L303" i="2"/>
  <c r="N303" i="2" s="1"/>
  <c r="I303" i="2"/>
  <c r="G303" i="2"/>
  <c r="A303" i="2"/>
  <c r="I302" i="2"/>
  <c r="L302" i="2" s="1"/>
  <c r="N302" i="2" s="1"/>
  <c r="P302" i="2" s="1"/>
  <c r="G302" i="2"/>
  <c r="A302" i="2"/>
  <c r="L301" i="2"/>
  <c r="N301" i="2" s="1"/>
  <c r="P301" i="2" s="1"/>
  <c r="I301" i="2"/>
  <c r="G301" i="2"/>
  <c r="A301" i="2"/>
  <c r="L300" i="2"/>
  <c r="N300" i="2" s="1"/>
  <c r="P300" i="2" s="1"/>
  <c r="I300" i="2"/>
  <c r="G300" i="2"/>
  <c r="A300" i="2"/>
  <c r="L299" i="2"/>
  <c r="N299" i="2" s="1"/>
  <c r="P299" i="2" s="1"/>
  <c r="I299" i="2"/>
  <c r="G299" i="2"/>
  <c r="A299" i="2"/>
  <c r="I298" i="2"/>
  <c r="L298" i="2" s="1"/>
  <c r="N298" i="2" s="1"/>
  <c r="P298" i="2" s="1"/>
  <c r="G298" i="2"/>
  <c r="A298" i="2"/>
  <c r="L297" i="2"/>
  <c r="N297" i="2" s="1"/>
  <c r="P297" i="2" s="1"/>
  <c r="I297" i="2"/>
  <c r="G297" i="2"/>
  <c r="A297" i="2"/>
  <c r="P296" i="2"/>
  <c r="L296" i="2"/>
  <c r="N296" i="2" s="1"/>
  <c r="I296" i="2"/>
  <c r="G296" i="2"/>
  <c r="A296" i="2"/>
  <c r="P295" i="2"/>
  <c r="L295" i="2"/>
  <c r="N295" i="2" s="1"/>
  <c r="I295" i="2"/>
  <c r="G295" i="2"/>
  <c r="A295" i="2"/>
  <c r="I294" i="2"/>
  <c r="L294" i="2" s="1"/>
  <c r="N294" i="2" s="1"/>
  <c r="P294" i="2" s="1"/>
  <c r="G294" i="2"/>
  <c r="A294" i="2"/>
  <c r="L293" i="2"/>
  <c r="N293" i="2" s="1"/>
  <c r="P293" i="2" s="1"/>
  <c r="I293" i="2"/>
  <c r="G293" i="2"/>
  <c r="A293" i="2"/>
  <c r="I292" i="2"/>
  <c r="L292" i="2" s="1"/>
  <c r="N292" i="2" s="1"/>
  <c r="P292" i="2" s="1"/>
  <c r="G292" i="2"/>
  <c r="A292" i="2"/>
  <c r="P291" i="2"/>
  <c r="L291" i="2"/>
  <c r="N291" i="2" s="1"/>
  <c r="I291" i="2"/>
  <c r="G291" i="2"/>
  <c r="A291" i="2"/>
  <c r="I290" i="2"/>
  <c r="L290" i="2" s="1"/>
  <c r="N290" i="2" s="1"/>
  <c r="P290" i="2" s="1"/>
  <c r="G290" i="2"/>
  <c r="A290" i="2"/>
  <c r="L289" i="2"/>
  <c r="N289" i="2" s="1"/>
  <c r="P289" i="2" s="1"/>
  <c r="I289" i="2"/>
  <c r="G289" i="2"/>
  <c r="A289" i="2"/>
  <c r="L288" i="2"/>
  <c r="N288" i="2" s="1"/>
  <c r="P288" i="2" s="1"/>
  <c r="I288" i="2"/>
  <c r="G288" i="2"/>
  <c r="A288" i="2"/>
  <c r="L287" i="2"/>
  <c r="N287" i="2" s="1"/>
  <c r="P287" i="2" s="1"/>
  <c r="I287" i="2"/>
  <c r="G287" i="2"/>
  <c r="A287" i="2"/>
  <c r="I286" i="2"/>
  <c r="L286" i="2" s="1"/>
  <c r="N286" i="2" s="1"/>
  <c r="P286" i="2" s="1"/>
  <c r="G286" i="2"/>
  <c r="A286" i="2"/>
  <c r="L285" i="2"/>
  <c r="N285" i="2" s="1"/>
  <c r="P285" i="2" s="1"/>
  <c r="I285" i="2"/>
  <c r="G285" i="2"/>
  <c r="A285" i="2"/>
  <c r="P284" i="2"/>
  <c r="L284" i="2"/>
  <c r="N284" i="2" s="1"/>
  <c r="I284" i="2"/>
  <c r="G284" i="2"/>
  <c r="A284" i="2"/>
  <c r="L283" i="2"/>
  <c r="N283" i="2" s="1"/>
  <c r="P283" i="2" s="1"/>
  <c r="I283" i="2"/>
  <c r="G283" i="2"/>
  <c r="A283" i="2"/>
  <c r="I282" i="2"/>
  <c r="L282" i="2" s="1"/>
  <c r="N282" i="2" s="1"/>
  <c r="P282" i="2" s="1"/>
  <c r="G282" i="2"/>
  <c r="A282" i="2"/>
  <c r="L281" i="2"/>
  <c r="N281" i="2" s="1"/>
  <c r="P281" i="2" s="1"/>
  <c r="I281" i="2"/>
  <c r="G281" i="2"/>
  <c r="A281" i="2"/>
  <c r="I280" i="2"/>
  <c r="L280" i="2" s="1"/>
  <c r="N280" i="2" s="1"/>
  <c r="P280" i="2" s="1"/>
  <c r="G280" i="2"/>
  <c r="A280" i="2"/>
  <c r="P279" i="2"/>
  <c r="L279" i="2"/>
  <c r="N279" i="2" s="1"/>
  <c r="I279" i="2"/>
  <c r="G279" i="2"/>
  <c r="A279" i="2"/>
  <c r="P278" i="2"/>
  <c r="I278" i="2"/>
  <c r="L278" i="2" s="1"/>
  <c r="N278" i="2" s="1"/>
  <c r="G278" i="2"/>
  <c r="A278" i="2"/>
  <c r="L277" i="2"/>
  <c r="N277" i="2" s="1"/>
  <c r="P277" i="2" s="1"/>
  <c r="I277" i="2"/>
  <c r="G277" i="2"/>
  <c r="A277" i="2"/>
  <c r="I276" i="2"/>
  <c r="L276" i="2" s="1"/>
  <c r="N276" i="2" s="1"/>
  <c r="P276" i="2" s="1"/>
  <c r="G276" i="2"/>
  <c r="A276" i="2"/>
  <c r="L275" i="2"/>
  <c r="N275" i="2" s="1"/>
  <c r="P275" i="2" s="1"/>
  <c r="I275" i="2"/>
  <c r="G275" i="2"/>
  <c r="A275" i="2"/>
  <c r="I274" i="2"/>
  <c r="L274" i="2" s="1"/>
  <c r="N274" i="2" s="1"/>
  <c r="P274" i="2" s="1"/>
  <c r="G274" i="2"/>
  <c r="A274" i="2"/>
  <c r="P273" i="2"/>
  <c r="L273" i="2"/>
  <c r="N273" i="2" s="1"/>
  <c r="I273" i="2"/>
  <c r="G273" i="2"/>
  <c r="A273" i="2"/>
  <c r="I272" i="2"/>
  <c r="L272" i="2" s="1"/>
  <c r="N272" i="2" s="1"/>
  <c r="P272" i="2" s="1"/>
  <c r="G272" i="2"/>
  <c r="A272" i="2"/>
  <c r="L271" i="2"/>
  <c r="N271" i="2" s="1"/>
  <c r="P271" i="2" s="1"/>
  <c r="I271" i="2"/>
  <c r="G271" i="2"/>
  <c r="A271" i="2"/>
  <c r="P270" i="2"/>
  <c r="N270" i="2"/>
  <c r="L270" i="2"/>
  <c r="I270" i="2"/>
  <c r="G270" i="2"/>
  <c r="A270" i="2"/>
  <c r="P269" i="2"/>
  <c r="L269" i="2"/>
  <c r="N269" i="2" s="1"/>
  <c r="I269" i="2"/>
  <c r="G269" i="2"/>
  <c r="A269" i="2"/>
  <c r="P268" i="2"/>
  <c r="N268" i="2"/>
  <c r="L268" i="2"/>
  <c r="I268" i="2"/>
  <c r="G268" i="2"/>
  <c r="A268" i="2"/>
  <c r="N267" i="2"/>
  <c r="P267" i="2" s="1"/>
  <c r="L267" i="2"/>
  <c r="I267" i="2"/>
  <c r="G267" i="2"/>
  <c r="A267" i="2"/>
  <c r="P266" i="2"/>
  <c r="N266" i="2"/>
  <c r="L266" i="2"/>
  <c r="I266" i="2"/>
  <c r="G266" i="2"/>
  <c r="A266" i="2"/>
  <c r="N265" i="2"/>
  <c r="P265" i="2" s="1"/>
  <c r="L265" i="2"/>
  <c r="I265" i="2"/>
  <c r="G265" i="2"/>
  <c r="A265" i="2"/>
  <c r="P264" i="2"/>
  <c r="N264" i="2"/>
  <c r="L264" i="2"/>
  <c r="I264" i="2"/>
  <c r="G264" i="2"/>
  <c r="A264" i="2"/>
  <c r="N263" i="2"/>
  <c r="P263" i="2" s="1"/>
  <c r="L263" i="2"/>
  <c r="I263" i="2"/>
  <c r="G263" i="2"/>
  <c r="A263" i="2"/>
  <c r="P262" i="2"/>
  <c r="N262" i="2"/>
  <c r="L262" i="2"/>
  <c r="I262" i="2"/>
  <c r="G262" i="2"/>
  <c r="A262" i="2"/>
  <c r="N261" i="2"/>
  <c r="P261" i="2" s="1"/>
  <c r="L261" i="2"/>
  <c r="I261" i="2"/>
  <c r="G261" i="2"/>
  <c r="A261" i="2"/>
  <c r="P260" i="2"/>
  <c r="N260" i="2"/>
  <c r="L260" i="2"/>
  <c r="I260" i="2"/>
  <c r="G260" i="2"/>
  <c r="A260" i="2"/>
  <c r="N259" i="2"/>
  <c r="P259" i="2" s="1"/>
  <c r="L259" i="2"/>
  <c r="I259" i="2"/>
  <c r="G259" i="2"/>
  <c r="A259" i="2"/>
  <c r="P258" i="2"/>
  <c r="N258" i="2"/>
  <c r="L258" i="2"/>
  <c r="I258" i="2"/>
  <c r="G258" i="2"/>
  <c r="A258" i="2"/>
  <c r="N257" i="2"/>
  <c r="P257" i="2" s="1"/>
  <c r="L257" i="2"/>
  <c r="I257" i="2"/>
  <c r="G257" i="2"/>
  <c r="A257" i="2"/>
  <c r="P256" i="2"/>
  <c r="N256" i="2"/>
  <c r="L256" i="2"/>
  <c r="I256" i="2"/>
  <c r="G256" i="2"/>
  <c r="A256" i="2"/>
  <c r="N255" i="2"/>
  <c r="P255" i="2" s="1"/>
  <c r="L255" i="2"/>
  <c r="I255" i="2"/>
  <c r="G255" i="2"/>
  <c r="A255" i="2"/>
  <c r="P254" i="2"/>
  <c r="N254" i="2"/>
  <c r="L254" i="2"/>
  <c r="I254" i="2"/>
  <c r="G254" i="2"/>
  <c r="A254" i="2"/>
  <c r="N253" i="2"/>
  <c r="P253" i="2" s="1"/>
  <c r="L253" i="2"/>
  <c r="I253" i="2"/>
  <c r="G253" i="2"/>
  <c r="A253" i="2"/>
  <c r="P252" i="2"/>
  <c r="N252" i="2"/>
  <c r="L252" i="2"/>
  <c r="I252" i="2"/>
  <c r="G252" i="2"/>
  <c r="A252" i="2"/>
  <c r="N251" i="2"/>
  <c r="P251" i="2" s="1"/>
  <c r="L251" i="2"/>
  <c r="I251" i="2"/>
  <c r="G251" i="2"/>
  <c r="A251" i="2"/>
  <c r="P250" i="2"/>
  <c r="N250" i="2"/>
  <c r="L250" i="2"/>
  <c r="I250" i="2"/>
  <c r="G250" i="2"/>
  <c r="A250" i="2"/>
  <c r="N249" i="2"/>
  <c r="P249" i="2" s="1"/>
  <c r="L249" i="2"/>
  <c r="I249" i="2"/>
  <c r="G249" i="2"/>
  <c r="A249" i="2"/>
  <c r="P248" i="2"/>
  <c r="N248" i="2"/>
  <c r="L248" i="2"/>
  <c r="I248" i="2"/>
  <c r="G248" i="2"/>
  <c r="A248" i="2"/>
  <c r="N247" i="2"/>
  <c r="P247" i="2" s="1"/>
  <c r="L247" i="2"/>
  <c r="I247" i="2"/>
  <c r="G247" i="2"/>
  <c r="A247" i="2"/>
  <c r="P246" i="2"/>
  <c r="N246" i="2"/>
  <c r="L246" i="2"/>
  <c r="I246" i="2"/>
  <c r="G246" i="2"/>
  <c r="A246" i="2"/>
  <c r="N245" i="2"/>
  <c r="P245" i="2" s="1"/>
  <c r="L245" i="2"/>
  <c r="I245" i="2"/>
  <c r="G245" i="2"/>
  <c r="A245" i="2"/>
  <c r="P244" i="2"/>
  <c r="N244" i="2"/>
  <c r="L244" i="2"/>
  <c r="I244" i="2"/>
  <c r="G244" i="2"/>
  <c r="A244" i="2"/>
  <c r="N243" i="2"/>
  <c r="P243" i="2" s="1"/>
  <c r="L243" i="2"/>
  <c r="I243" i="2"/>
  <c r="G243" i="2"/>
  <c r="A243" i="2"/>
  <c r="P242" i="2"/>
  <c r="N242" i="2"/>
  <c r="L242" i="2"/>
  <c r="I242" i="2"/>
  <c r="G242" i="2"/>
  <c r="A242" i="2"/>
  <c r="G241" i="2"/>
  <c r="I241" i="2" s="1"/>
  <c r="L241" i="2" s="1"/>
  <c r="N241" i="2" s="1"/>
  <c r="P241" i="2" s="1"/>
  <c r="A241" i="2"/>
  <c r="N240" i="2"/>
  <c r="P240" i="2" s="1"/>
  <c r="L240" i="2"/>
  <c r="I240" i="2"/>
  <c r="G240" i="2"/>
  <c r="A240" i="2"/>
  <c r="N239" i="2"/>
  <c r="P239" i="2" s="1"/>
  <c r="L239" i="2"/>
  <c r="G239" i="2"/>
  <c r="I239" i="2" s="1"/>
  <c r="A239" i="2"/>
  <c r="I238" i="2"/>
  <c r="L238" i="2" s="1"/>
  <c r="N238" i="2" s="1"/>
  <c r="P238" i="2" s="1"/>
  <c r="G238" i="2"/>
  <c r="A238" i="2"/>
  <c r="L237" i="2"/>
  <c r="N237" i="2" s="1"/>
  <c r="P237" i="2" s="1"/>
  <c r="G237" i="2"/>
  <c r="I237" i="2" s="1"/>
  <c r="A237" i="2"/>
  <c r="I236" i="2"/>
  <c r="L236" i="2" s="1"/>
  <c r="N236" i="2" s="1"/>
  <c r="P236" i="2" s="1"/>
  <c r="G236" i="2"/>
  <c r="A236" i="2"/>
  <c r="L235" i="2"/>
  <c r="N235" i="2" s="1"/>
  <c r="P235" i="2" s="1"/>
  <c r="G235" i="2"/>
  <c r="I235" i="2" s="1"/>
  <c r="A235" i="2"/>
  <c r="I234" i="2"/>
  <c r="L234" i="2" s="1"/>
  <c r="N234" i="2" s="1"/>
  <c r="P234" i="2" s="1"/>
  <c r="G234" i="2"/>
  <c r="A234" i="2"/>
  <c r="G233" i="2"/>
  <c r="I233" i="2" s="1"/>
  <c r="L233" i="2" s="1"/>
  <c r="N233" i="2" s="1"/>
  <c r="P233" i="2" s="1"/>
  <c r="A233" i="2"/>
  <c r="P232" i="2"/>
  <c r="L232" i="2"/>
  <c r="N232" i="2" s="1"/>
  <c r="I232" i="2"/>
  <c r="G232" i="2"/>
  <c r="A232" i="2"/>
  <c r="P231" i="2"/>
  <c r="N231" i="2"/>
  <c r="L231" i="2"/>
  <c r="G231" i="2"/>
  <c r="I231" i="2" s="1"/>
  <c r="A231" i="2"/>
  <c r="I230" i="2"/>
  <c r="L230" i="2" s="1"/>
  <c r="N230" i="2" s="1"/>
  <c r="P230" i="2" s="1"/>
  <c r="G230" i="2"/>
  <c r="A230" i="2"/>
  <c r="P229" i="2"/>
  <c r="N229" i="2"/>
  <c r="L229" i="2"/>
  <c r="G229" i="2"/>
  <c r="I229" i="2" s="1"/>
  <c r="A229" i="2"/>
  <c r="L228" i="2"/>
  <c r="N228" i="2" s="1"/>
  <c r="P228" i="2" s="1"/>
  <c r="I228" i="2"/>
  <c r="G228" i="2"/>
  <c r="A228" i="2"/>
  <c r="N227" i="2"/>
  <c r="P227" i="2" s="1"/>
  <c r="L227" i="2"/>
  <c r="G227" i="2"/>
  <c r="I227" i="2" s="1"/>
  <c r="A227" i="2"/>
  <c r="I226" i="2"/>
  <c r="L226" i="2" s="1"/>
  <c r="N226" i="2" s="1"/>
  <c r="P226" i="2" s="1"/>
  <c r="G226" i="2"/>
  <c r="A226" i="2"/>
  <c r="G225" i="2"/>
  <c r="I225" i="2" s="1"/>
  <c r="L225" i="2" s="1"/>
  <c r="N225" i="2" s="1"/>
  <c r="P225" i="2" s="1"/>
  <c r="A225" i="2"/>
  <c r="L224" i="2"/>
  <c r="N224" i="2" s="1"/>
  <c r="P224" i="2" s="1"/>
  <c r="I224" i="2"/>
  <c r="G224" i="2"/>
  <c r="A224" i="2"/>
  <c r="G223" i="2"/>
  <c r="I223" i="2" s="1"/>
  <c r="L223" i="2" s="1"/>
  <c r="N223" i="2" s="1"/>
  <c r="P223" i="2" s="1"/>
  <c r="A223" i="2"/>
  <c r="I222" i="2"/>
  <c r="L222" i="2" s="1"/>
  <c r="N222" i="2" s="1"/>
  <c r="P222" i="2" s="1"/>
  <c r="G222" i="2"/>
  <c r="A222" i="2"/>
  <c r="N221" i="2"/>
  <c r="P221" i="2" s="1"/>
  <c r="G221" i="2"/>
  <c r="I221" i="2" s="1"/>
  <c r="L221" i="2" s="1"/>
  <c r="A221" i="2"/>
  <c r="P220" i="2"/>
  <c r="N220" i="2"/>
  <c r="L220" i="2"/>
  <c r="I220" i="2"/>
  <c r="G220" i="2"/>
  <c r="A220" i="2"/>
  <c r="P219" i="2"/>
  <c r="L219" i="2"/>
  <c r="N219" i="2" s="1"/>
  <c r="G219" i="2"/>
  <c r="I219" i="2" s="1"/>
  <c r="A219" i="2"/>
  <c r="P218" i="2"/>
  <c r="N218" i="2"/>
  <c r="L218" i="2"/>
  <c r="I218" i="2"/>
  <c r="G218" i="2"/>
  <c r="A218" i="2"/>
  <c r="G217" i="2"/>
  <c r="I217" i="2" s="1"/>
  <c r="L217" i="2" s="1"/>
  <c r="N217" i="2" s="1"/>
  <c r="P217" i="2" s="1"/>
  <c r="A217" i="2"/>
  <c r="N216" i="2"/>
  <c r="P216" i="2" s="1"/>
  <c r="L216" i="2"/>
  <c r="I216" i="2"/>
  <c r="G216" i="2"/>
  <c r="A216" i="2"/>
  <c r="L215" i="2"/>
  <c r="N215" i="2" s="1"/>
  <c r="P215" i="2" s="1"/>
  <c r="G215" i="2"/>
  <c r="I215" i="2" s="1"/>
  <c r="A215" i="2"/>
  <c r="I214" i="2"/>
  <c r="L214" i="2" s="1"/>
  <c r="N214" i="2" s="1"/>
  <c r="P214" i="2" s="1"/>
  <c r="G214" i="2"/>
  <c r="A214" i="2"/>
  <c r="L213" i="2"/>
  <c r="N213" i="2" s="1"/>
  <c r="P213" i="2" s="1"/>
  <c r="G213" i="2"/>
  <c r="I213" i="2" s="1"/>
  <c r="A213" i="2"/>
  <c r="I212" i="2"/>
  <c r="L212" i="2" s="1"/>
  <c r="N212" i="2" s="1"/>
  <c r="P212" i="2" s="1"/>
  <c r="G212" i="2"/>
  <c r="A212" i="2"/>
  <c r="L211" i="2"/>
  <c r="N211" i="2" s="1"/>
  <c r="P211" i="2" s="1"/>
  <c r="G211" i="2"/>
  <c r="I211" i="2" s="1"/>
  <c r="A211" i="2"/>
  <c r="I210" i="2"/>
  <c r="L210" i="2" s="1"/>
  <c r="N210" i="2" s="1"/>
  <c r="P210" i="2" s="1"/>
  <c r="G210" i="2"/>
  <c r="A210" i="2"/>
  <c r="G209" i="2"/>
  <c r="I209" i="2" s="1"/>
  <c r="L209" i="2" s="1"/>
  <c r="N209" i="2" s="1"/>
  <c r="P209" i="2" s="1"/>
  <c r="A209" i="2"/>
  <c r="P208" i="2"/>
  <c r="L208" i="2"/>
  <c r="N208" i="2" s="1"/>
  <c r="I208" i="2"/>
  <c r="G208" i="2"/>
  <c r="A208" i="2"/>
  <c r="G207" i="2"/>
  <c r="I207" i="2" s="1"/>
  <c r="L207" i="2" s="1"/>
  <c r="N207" i="2" s="1"/>
  <c r="P207" i="2" s="1"/>
  <c r="A207" i="2"/>
  <c r="I206" i="2"/>
  <c r="L206" i="2" s="1"/>
  <c r="N206" i="2" s="1"/>
  <c r="P206" i="2" s="1"/>
  <c r="G206" i="2"/>
  <c r="A206" i="2"/>
  <c r="N205" i="2"/>
  <c r="P205" i="2" s="1"/>
  <c r="L205" i="2"/>
  <c r="G205" i="2"/>
  <c r="I205" i="2" s="1"/>
  <c r="A205" i="2"/>
  <c r="N204" i="2"/>
  <c r="P204" i="2" s="1"/>
  <c r="L204" i="2"/>
  <c r="I204" i="2"/>
  <c r="G204" i="2"/>
  <c r="A204" i="2"/>
  <c r="L203" i="2"/>
  <c r="N203" i="2" s="1"/>
  <c r="P203" i="2" s="1"/>
  <c r="G203" i="2"/>
  <c r="I203" i="2" s="1"/>
  <c r="A203" i="2"/>
  <c r="I202" i="2"/>
  <c r="L202" i="2" s="1"/>
  <c r="N202" i="2" s="1"/>
  <c r="P202" i="2" s="1"/>
  <c r="G202" i="2"/>
  <c r="A202" i="2"/>
  <c r="G201" i="2"/>
  <c r="I201" i="2" s="1"/>
  <c r="L201" i="2" s="1"/>
  <c r="N201" i="2" s="1"/>
  <c r="P201" i="2" s="1"/>
  <c r="A201" i="2"/>
  <c r="I200" i="2"/>
  <c r="L200" i="2" s="1"/>
  <c r="N200" i="2" s="1"/>
  <c r="P200" i="2" s="1"/>
  <c r="G200" i="2"/>
  <c r="A200" i="2"/>
  <c r="L199" i="2"/>
  <c r="N199" i="2" s="1"/>
  <c r="P199" i="2" s="1"/>
  <c r="G199" i="2"/>
  <c r="I199" i="2" s="1"/>
  <c r="A199" i="2"/>
  <c r="I198" i="2"/>
  <c r="L198" i="2" s="1"/>
  <c r="N198" i="2" s="1"/>
  <c r="P198" i="2" s="1"/>
  <c r="G198" i="2"/>
  <c r="A198" i="2"/>
  <c r="G197" i="2"/>
  <c r="I197" i="2" s="1"/>
  <c r="L197" i="2" s="1"/>
  <c r="N197" i="2" s="1"/>
  <c r="P197" i="2" s="1"/>
  <c r="A197" i="2"/>
  <c r="I196" i="2"/>
  <c r="L196" i="2" s="1"/>
  <c r="N196" i="2" s="1"/>
  <c r="P196" i="2" s="1"/>
  <c r="G196" i="2"/>
  <c r="A196" i="2"/>
  <c r="L195" i="2"/>
  <c r="N195" i="2" s="1"/>
  <c r="P195" i="2" s="1"/>
  <c r="G195" i="2"/>
  <c r="I195" i="2" s="1"/>
  <c r="A195" i="2"/>
  <c r="N194" i="2"/>
  <c r="P194" i="2" s="1"/>
  <c r="L194" i="2"/>
  <c r="I194" i="2"/>
  <c r="G194" i="2"/>
  <c r="A194" i="2"/>
  <c r="G193" i="2"/>
  <c r="I193" i="2" s="1"/>
  <c r="L193" i="2" s="1"/>
  <c r="N193" i="2" s="1"/>
  <c r="P193" i="2" s="1"/>
  <c r="A193" i="2"/>
  <c r="L192" i="2"/>
  <c r="N192" i="2" s="1"/>
  <c r="P192" i="2" s="1"/>
  <c r="I192" i="2"/>
  <c r="G192" i="2"/>
  <c r="A192" i="2"/>
  <c r="G191" i="2"/>
  <c r="I191" i="2" s="1"/>
  <c r="L191" i="2" s="1"/>
  <c r="N191" i="2" s="1"/>
  <c r="P191" i="2" s="1"/>
  <c r="A191" i="2"/>
  <c r="I190" i="2"/>
  <c r="L190" i="2" s="1"/>
  <c r="N190" i="2" s="1"/>
  <c r="P190" i="2" s="1"/>
  <c r="G190" i="2"/>
  <c r="A190" i="2"/>
  <c r="G189" i="2"/>
  <c r="I189" i="2" s="1"/>
  <c r="L189" i="2" s="1"/>
  <c r="N189" i="2" s="1"/>
  <c r="P189" i="2" s="1"/>
  <c r="A189" i="2"/>
  <c r="I188" i="2"/>
  <c r="L188" i="2" s="1"/>
  <c r="N188" i="2" s="1"/>
  <c r="P188" i="2" s="1"/>
  <c r="G188" i="2"/>
  <c r="A188" i="2"/>
  <c r="G187" i="2"/>
  <c r="I187" i="2" s="1"/>
  <c r="L187" i="2" s="1"/>
  <c r="N187" i="2" s="1"/>
  <c r="P187" i="2" s="1"/>
  <c r="A187" i="2"/>
  <c r="I186" i="2"/>
  <c r="L186" i="2" s="1"/>
  <c r="N186" i="2" s="1"/>
  <c r="P186" i="2" s="1"/>
  <c r="G186" i="2"/>
  <c r="A186" i="2"/>
  <c r="G185" i="2"/>
  <c r="I185" i="2" s="1"/>
  <c r="L185" i="2" s="1"/>
  <c r="N185" i="2" s="1"/>
  <c r="P185" i="2" s="1"/>
  <c r="A185" i="2"/>
  <c r="L184" i="2"/>
  <c r="N184" i="2" s="1"/>
  <c r="P184" i="2" s="1"/>
  <c r="I184" i="2"/>
  <c r="G184" i="2"/>
  <c r="A184" i="2"/>
  <c r="G183" i="2"/>
  <c r="I183" i="2" s="1"/>
  <c r="L183" i="2" s="1"/>
  <c r="N183" i="2" s="1"/>
  <c r="P183" i="2" s="1"/>
  <c r="A183" i="2"/>
  <c r="I182" i="2"/>
  <c r="L182" i="2" s="1"/>
  <c r="N182" i="2" s="1"/>
  <c r="P182" i="2" s="1"/>
  <c r="G182" i="2"/>
  <c r="A182" i="2"/>
  <c r="P181" i="2"/>
  <c r="N181" i="2"/>
  <c r="L181" i="2"/>
  <c r="G181" i="2"/>
  <c r="I181" i="2" s="1"/>
  <c r="A181" i="2"/>
  <c r="I180" i="2"/>
  <c r="L180" i="2" s="1"/>
  <c r="N180" i="2" s="1"/>
  <c r="P180" i="2" s="1"/>
  <c r="G180" i="2"/>
  <c r="A180" i="2"/>
  <c r="N179" i="2"/>
  <c r="P179" i="2" s="1"/>
  <c r="L179" i="2"/>
  <c r="G179" i="2"/>
  <c r="I179" i="2" s="1"/>
  <c r="A179" i="2"/>
  <c r="I178" i="2"/>
  <c r="L178" i="2" s="1"/>
  <c r="N178" i="2" s="1"/>
  <c r="P178" i="2" s="1"/>
  <c r="G178" i="2"/>
  <c r="A178" i="2"/>
  <c r="G177" i="2"/>
  <c r="I177" i="2" s="1"/>
  <c r="L177" i="2" s="1"/>
  <c r="N177" i="2" s="1"/>
  <c r="P177" i="2" s="1"/>
  <c r="A177" i="2"/>
  <c r="L176" i="2"/>
  <c r="N176" i="2" s="1"/>
  <c r="P176" i="2" s="1"/>
  <c r="I176" i="2"/>
  <c r="G176" i="2"/>
  <c r="A176" i="2"/>
  <c r="G175" i="2"/>
  <c r="I175" i="2" s="1"/>
  <c r="L175" i="2" s="1"/>
  <c r="N175" i="2" s="1"/>
  <c r="P175" i="2" s="1"/>
  <c r="A175" i="2"/>
  <c r="I174" i="2"/>
  <c r="L174" i="2" s="1"/>
  <c r="N174" i="2" s="1"/>
  <c r="P174" i="2" s="1"/>
  <c r="G174" i="2"/>
  <c r="A174" i="2"/>
  <c r="P173" i="2"/>
  <c r="N173" i="2"/>
  <c r="G173" i="2"/>
  <c r="I173" i="2" s="1"/>
  <c r="L173" i="2" s="1"/>
  <c r="A173" i="2"/>
  <c r="P172" i="2"/>
  <c r="I172" i="2"/>
  <c r="L172" i="2" s="1"/>
  <c r="N172" i="2" s="1"/>
  <c r="G172" i="2"/>
  <c r="A172" i="2"/>
  <c r="N171" i="2"/>
  <c r="P171" i="2" s="1"/>
  <c r="L171" i="2"/>
  <c r="G171" i="2"/>
  <c r="I171" i="2" s="1"/>
  <c r="A171" i="2"/>
  <c r="P170" i="2"/>
  <c r="N170" i="2"/>
  <c r="L170" i="2"/>
  <c r="I170" i="2"/>
  <c r="G170" i="2"/>
  <c r="A170" i="2"/>
  <c r="L169" i="2"/>
  <c r="N169" i="2" s="1"/>
  <c r="P169" i="2" s="1"/>
  <c r="G169" i="2"/>
  <c r="I169" i="2" s="1"/>
  <c r="A169" i="2"/>
  <c r="P168" i="2"/>
  <c r="N168" i="2"/>
  <c r="L168" i="2"/>
  <c r="I168" i="2"/>
  <c r="G168" i="2"/>
  <c r="A168" i="2"/>
  <c r="G167" i="2"/>
  <c r="I167" i="2" s="1"/>
  <c r="L167" i="2" s="1"/>
  <c r="N167" i="2" s="1"/>
  <c r="P167" i="2" s="1"/>
  <c r="A167" i="2"/>
  <c r="L166" i="2"/>
  <c r="N166" i="2" s="1"/>
  <c r="P166" i="2" s="1"/>
  <c r="I166" i="2"/>
  <c r="G166" i="2"/>
  <c r="A166" i="2"/>
  <c r="G165" i="2"/>
  <c r="I165" i="2" s="1"/>
  <c r="L165" i="2" s="1"/>
  <c r="N165" i="2" s="1"/>
  <c r="P165" i="2" s="1"/>
  <c r="A165" i="2"/>
  <c r="L164" i="2"/>
  <c r="N164" i="2" s="1"/>
  <c r="P164" i="2" s="1"/>
  <c r="I164" i="2"/>
  <c r="G164" i="2"/>
  <c r="A164" i="2"/>
  <c r="L163" i="2"/>
  <c r="N163" i="2" s="1"/>
  <c r="P163" i="2" s="1"/>
  <c r="G163" i="2"/>
  <c r="I163" i="2" s="1"/>
  <c r="A163" i="2"/>
  <c r="I162" i="2"/>
  <c r="L162" i="2" s="1"/>
  <c r="N162" i="2" s="1"/>
  <c r="P162" i="2" s="1"/>
  <c r="G162" i="2"/>
  <c r="A162" i="2"/>
  <c r="G161" i="2"/>
  <c r="I161" i="2" s="1"/>
  <c r="L161" i="2" s="1"/>
  <c r="N161" i="2" s="1"/>
  <c r="P161" i="2" s="1"/>
  <c r="A161" i="2"/>
  <c r="N160" i="2"/>
  <c r="P160" i="2" s="1"/>
  <c r="L160" i="2"/>
  <c r="I160" i="2"/>
  <c r="G160" i="2"/>
  <c r="A160" i="2"/>
  <c r="G159" i="2"/>
  <c r="I159" i="2" s="1"/>
  <c r="L159" i="2" s="1"/>
  <c r="N159" i="2" s="1"/>
  <c r="P159" i="2" s="1"/>
  <c r="A159" i="2"/>
  <c r="I158" i="2"/>
  <c r="L158" i="2" s="1"/>
  <c r="N158" i="2" s="1"/>
  <c r="P158" i="2" s="1"/>
  <c r="G158" i="2"/>
  <c r="A158" i="2"/>
  <c r="N157" i="2"/>
  <c r="P157" i="2" s="1"/>
  <c r="L157" i="2"/>
  <c r="G157" i="2"/>
  <c r="I157" i="2" s="1"/>
  <c r="A157" i="2"/>
  <c r="L156" i="2"/>
  <c r="N156" i="2" s="1"/>
  <c r="P156" i="2" s="1"/>
  <c r="I156" i="2"/>
  <c r="G156" i="2"/>
  <c r="A156" i="2"/>
  <c r="L155" i="2"/>
  <c r="N155" i="2" s="1"/>
  <c r="P155" i="2" s="1"/>
  <c r="G155" i="2"/>
  <c r="I155" i="2" s="1"/>
  <c r="A155" i="2"/>
  <c r="I154" i="2"/>
  <c r="L154" i="2" s="1"/>
  <c r="N154" i="2" s="1"/>
  <c r="P154" i="2" s="1"/>
  <c r="G154" i="2"/>
  <c r="A154" i="2"/>
  <c r="L153" i="2"/>
  <c r="N153" i="2" s="1"/>
  <c r="P153" i="2" s="1"/>
  <c r="G153" i="2"/>
  <c r="I153" i="2" s="1"/>
  <c r="A153" i="2"/>
  <c r="I152" i="2"/>
  <c r="L152" i="2" s="1"/>
  <c r="N152" i="2" s="1"/>
  <c r="P152" i="2" s="1"/>
  <c r="G152" i="2"/>
  <c r="A152" i="2"/>
  <c r="G151" i="2"/>
  <c r="I151" i="2" s="1"/>
  <c r="L151" i="2" s="1"/>
  <c r="N151" i="2" s="1"/>
  <c r="P151" i="2" s="1"/>
  <c r="A151" i="2"/>
  <c r="I150" i="2"/>
  <c r="L150" i="2" s="1"/>
  <c r="N150" i="2" s="1"/>
  <c r="P150" i="2" s="1"/>
  <c r="G150" i="2"/>
  <c r="A150" i="2"/>
  <c r="G149" i="2"/>
  <c r="I149" i="2" s="1"/>
  <c r="L149" i="2" s="1"/>
  <c r="N149" i="2" s="1"/>
  <c r="P149" i="2" s="1"/>
  <c r="A149" i="2"/>
  <c r="I148" i="2"/>
  <c r="L148" i="2" s="1"/>
  <c r="N148" i="2" s="1"/>
  <c r="P148" i="2" s="1"/>
  <c r="G148" i="2"/>
  <c r="A148" i="2"/>
  <c r="L147" i="2"/>
  <c r="N147" i="2" s="1"/>
  <c r="P147" i="2" s="1"/>
  <c r="G147" i="2"/>
  <c r="I147" i="2" s="1"/>
  <c r="A147" i="2"/>
  <c r="N146" i="2"/>
  <c r="P146" i="2" s="1"/>
  <c r="L146" i="2"/>
  <c r="I146" i="2"/>
  <c r="G146" i="2"/>
  <c r="A146" i="2"/>
  <c r="G145" i="2"/>
  <c r="I145" i="2" s="1"/>
  <c r="L145" i="2" s="1"/>
  <c r="N145" i="2" s="1"/>
  <c r="P145" i="2" s="1"/>
  <c r="A145" i="2"/>
  <c r="L144" i="2"/>
  <c r="N144" i="2" s="1"/>
  <c r="P144" i="2" s="1"/>
  <c r="I144" i="2"/>
  <c r="G144" i="2"/>
  <c r="A144" i="2"/>
  <c r="G143" i="2"/>
  <c r="I143" i="2" s="1"/>
  <c r="L143" i="2" s="1"/>
  <c r="N143" i="2" s="1"/>
  <c r="P143" i="2" s="1"/>
  <c r="A143" i="2"/>
  <c r="I142" i="2"/>
  <c r="L142" i="2" s="1"/>
  <c r="N142" i="2" s="1"/>
  <c r="P142" i="2" s="1"/>
  <c r="G142" i="2"/>
  <c r="A142" i="2"/>
  <c r="G141" i="2"/>
  <c r="I141" i="2" s="1"/>
  <c r="L141" i="2" s="1"/>
  <c r="N141" i="2" s="1"/>
  <c r="P141" i="2" s="1"/>
  <c r="A141" i="2"/>
  <c r="I140" i="2"/>
  <c r="L140" i="2" s="1"/>
  <c r="N140" i="2" s="1"/>
  <c r="P140" i="2" s="1"/>
  <c r="G140" i="2"/>
  <c r="A140" i="2"/>
  <c r="G139" i="2"/>
  <c r="I139" i="2" s="1"/>
  <c r="L139" i="2" s="1"/>
  <c r="N139" i="2" s="1"/>
  <c r="P139" i="2" s="1"/>
  <c r="A139" i="2"/>
  <c r="I138" i="2"/>
  <c r="L138" i="2" s="1"/>
  <c r="N138" i="2" s="1"/>
  <c r="P138" i="2" s="1"/>
  <c r="G138" i="2"/>
  <c r="A138" i="2"/>
  <c r="G137" i="2"/>
  <c r="I137" i="2" s="1"/>
  <c r="L137" i="2" s="1"/>
  <c r="N137" i="2" s="1"/>
  <c r="P137" i="2" s="1"/>
  <c r="A137" i="2"/>
  <c r="L136" i="2"/>
  <c r="N136" i="2" s="1"/>
  <c r="P136" i="2" s="1"/>
  <c r="I136" i="2"/>
  <c r="G136" i="2"/>
  <c r="A136" i="2"/>
  <c r="P135" i="2"/>
  <c r="N135" i="2"/>
  <c r="L135" i="2"/>
  <c r="G135" i="2"/>
  <c r="I135" i="2" s="1"/>
  <c r="A135" i="2"/>
  <c r="I134" i="2"/>
  <c r="L134" i="2" s="1"/>
  <c r="N134" i="2" s="1"/>
  <c r="P134" i="2" s="1"/>
  <c r="G134" i="2"/>
  <c r="A134" i="2"/>
  <c r="N133" i="2"/>
  <c r="P133" i="2" s="1"/>
  <c r="L133" i="2"/>
  <c r="G133" i="2"/>
  <c r="I133" i="2" s="1"/>
  <c r="A133" i="2"/>
  <c r="N132" i="2"/>
  <c r="P132" i="2" s="1"/>
  <c r="L132" i="2"/>
  <c r="I132" i="2"/>
  <c r="G132" i="2"/>
  <c r="A132" i="2"/>
  <c r="L131" i="2"/>
  <c r="N131" i="2" s="1"/>
  <c r="P131" i="2" s="1"/>
  <c r="G131" i="2"/>
  <c r="I131" i="2" s="1"/>
  <c r="A131" i="2"/>
  <c r="I130" i="2"/>
  <c r="L130" i="2" s="1"/>
  <c r="N130" i="2" s="1"/>
  <c r="P130" i="2" s="1"/>
  <c r="G130" i="2"/>
  <c r="A130" i="2"/>
  <c r="L129" i="2"/>
  <c r="N129" i="2" s="1"/>
  <c r="P129" i="2" s="1"/>
  <c r="G129" i="2"/>
  <c r="I129" i="2" s="1"/>
  <c r="A129" i="2"/>
  <c r="I128" i="2"/>
  <c r="L128" i="2" s="1"/>
  <c r="N128" i="2" s="1"/>
  <c r="P128" i="2" s="1"/>
  <c r="G128" i="2"/>
  <c r="A128" i="2"/>
  <c r="L127" i="2"/>
  <c r="N127" i="2" s="1"/>
  <c r="P127" i="2" s="1"/>
  <c r="G127" i="2"/>
  <c r="I127" i="2" s="1"/>
  <c r="A127" i="2"/>
  <c r="I126" i="2"/>
  <c r="L126" i="2" s="1"/>
  <c r="N126" i="2" s="1"/>
  <c r="P126" i="2" s="1"/>
  <c r="G126" i="2"/>
  <c r="A126" i="2"/>
  <c r="G125" i="2"/>
  <c r="I125" i="2" s="1"/>
  <c r="L125" i="2" s="1"/>
  <c r="N125" i="2" s="1"/>
  <c r="P125" i="2" s="1"/>
  <c r="A125" i="2"/>
  <c r="P124" i="2"/>
  <c r="N124" i="2"/>
  <c r="L124" i="2"/>
  <c r="I124" i="2"/>
  <c r="G124" i="2"/>
  <c r="A124" i="2"/>
  <c r="L123" i="2"/>
  <c r="N123" i="2" s="1"/>
  <c r="P123" i="2" s="1"/>
  <c r="G123" i="2"/>
  <c r="I123" i="2" s="1"/>
  <c r="A123" i="2"/>
  <c r="P122" i="2"/>
  <c r="N122" i="2"/>
  <c r="L122" i="2"/>
  <c r="I122" i="2"/>
  <c r="G122" i="2"/>
  <c r="A122" i="2"/>
  <c r="G121" i="2"/>
  <c r="I121" i="2" s="1"/>
  <c r="L121" i="2" s="1"/>
  <c r="N121" i="2" s="1"/>
  <c r="P121" i="2" s="1"/>
  <c r="A121" i="2"/>
  <c r="N120" i="2"/>
  <c r="P120" i="2" s="1"/>
  <c r="L120" i="2"/>
  <c r="I120" i="2"/>
  <c r="G120" i="2"/>
  <c r="A120" i="2"/>
  <c r="L119" i="2"/>
  <c r="N119" i="2" s="1"/>
  <c r="P119" i="2" s="1"/>
  <c r="G119" i="2"/>
  <c r="I119" i="2" s="1"/>
  <c r="A119" i="2"/>
  <c r="I118" i="2"/>
  <c r="L118" i="2" s="1"/>
  <c r="N118" i="2" s="1"/>
  <c r="P118" i="2" s="1"/>
  <c r="G118" i="2"/>
  <c r="A118" i="2"/>
  <c r="N117" i="2"/>
  <c r="P117" i="2" s="1"/>
  <c r="L117" i="2"/>
  <c r="G117" i="2"/>
  <c r="I117" i="2" s="1"/>
  <c r="A117" i="2"/>
  <c r="I116" i="2"/>
  <c r="L116" i="2" s="1"/>
  <c r="N116" i="2" s="1"/>
  <c r="P116" i="2" s="1"/>
  <c r="G116" i="2"/>
  <c r="A116" i="2"/>
  <c r="L115" i="2"/>
  <c r="N115" i="2" s="1"/>
  <c r="P115" i="2" s="1"/>
  <c r="G115" i="2"/>
  <c r="I115" i="2" s="1"/>
  <c r="A115" i="2"/>
  <c r="P114" i="2"/>
  <c r="N114" i="2"/>
  <c r="I114" i="2"/>
  <c r="L114" i="2" s="1"/>
  <c r="G114" i="2"/>
  <c r="A114" i="2"/>
  <c r="G113" i="2"/>
  <c r="I113" i="2" s="1"/>
  <c r="L113" i="2" s="1"/>
  <c r="N113" i="2" s="1"/>
  <c r="P113" i="2" s="1"/>
  <c r="A113" i="2"/>
  <c r="L112" i="2"/>
  <c r="N112" i="2" s="1"/>
  <c r="P112" i="2" s="1"/>
  <c r="I112" i="2"/>
  <c r="G112" i="2"/>
  <c r="A112" i="2"/>
  <c r="P111" i="2"/>
  <c r="N111" i="2"/>
  <c r="L111" i="2"/>
  <c r="G111" i="2"/>
  <c r="I111" i="2" s="1"/>
  <c r="A111" i="2"/>
  <c r="I110" i="2"/>
  <c r="L110" i="2" s="1"/>
  <c r="N110" i="2" s="1"/>
  <c r="P110" i="2" s="1"/>
  <c r="G110" i="2"/>
  <c r="A110" i="2"/>
  <c r="P109" i="2"/>
  <c r="N109" i="2"/>
  <c r="L109" i="2"/>
  <c r="G109" i="2"/>
  <c r="I109" i="2" s="1"/>
  <c r="A109" i="2"/>
  <c r="I108" i="2"/>
  <c r="L108" i="2" s="1"/>
  <c r="N108" i="2" s="1"/>
  <c r="P108" i="2" s="1"/>
  <c r="G108" i="2"/>
  <c r="A108" i="2"/>
  <c r="N107" i="2"/>
  <c r="P107" i="2" s="1"/>
  <c r="L107" i="2"/>
  <c r="G107" i="2"/>
  <c r="I107" i="2" s="1"/>
  <c r="A107" i="2"/>
  <c r="I106" i="2"/>
  <c r="L106" i="2" s="1"/>
  <c r="N106" i="2" s="1"/>
  <c r="P106" i="2" s="1"/>
  <c r="G106" i="2"/>
  <c r="A106" i="2"/>
  <c r="G105" i="2"/>
  <c r="I105" i="2" s="1"/>
  <c r="L105" i="2" s="1"/>
  <c r="N105" i="2" s="1"/>
  <c r="P105" i="2" s="1"/>
  <c r="A105" i="2"/>
  <c r="L104" i="2"/>
  <c r="N104" i="2" s="1"/>
  <c r="P104" i="2" s="1"/>
  <c r="I104" i="2"/>
  <c r="G104" i="2"/>
  <c r="A104" i="2"/>
  <c r="G103" i="2"/>
  <c r="I103" i="2" s="1"/>
  <c r="L103" i="2" s="1"/>
  <c r="N103" i="2" s="1"/>
  <c r="P103" i="2" s="1"/>
  <c r="A103" i="2"/>
  <c r="I102" i="2"/>
  <c r="L102" i="2" s="1"/>
  <c r="N102" i="2" s="1"/>
  <c r="P102" i="2" s="1"/>
  <c r="G102" i="2"/>
  <c r="A102" i="2"/>
  <c r="P101" i="2"/>
  <c r="N101" i="2"/>
  <c r="G101" i="2"/>
  <c r="I101" i="2" s="1"/>
  <c r="L101" i="2" s="1"/>
  <c r="A101" i="2"/>
  <c r="P100" i="2"/>
  <c r="N100" i="2"/>
  <c r="L100" i="2"/>
  <c r="I100" i="2"/>
  <c r="G100" i="2"/>
  <c r="A100" i="2"/>
  <c r="L99" i="2"/>
  <c r="N99" i="2" s="1"/>
  <c r="P99" i="2" s="1"/>
  <c r="G99" i="2"/>
  <c r="I99" i="2" s="1"/>
  <c r="A99" i="2"/>
  <c r="N98" i="2"/>
  <c r="P98" i="2" s="1"/>
  <c r="L98" i="2"/>
  <c r="I98" i="2"/>
  <c r="G98" i="2"/>
  <c r="A98" i="2"/>
  <c r="G97" i="2"/>
  <c r="I97" i="2" s="1"/>
  <c r="L97" i="2" s="1"/>
  <c r="N97" i="2" s="1"/>
  <c r="P97" i="2" s="1"/>
  <c r="A97" i="2"/>
  <c r="L96" i="2"/>
  <c r="N96" i="2" s="1"/>
  <c r="P96" i="2" s="1"/>
  <c r="I96" i="2"/>
  <c r="G96" i="2"/>
  <c r="A96" i="2"/>
  <c r="G95" i="2"/>
  <c r="I95" i="2" s="1"/>
  <c r="L95" i="2" s="1"/>
  <c r="N95" i="2" s="1"/>
  <c r="P95" i="2" s="1"/>
  <c r="A95" i="2"/>
  <c r="I94" i="2"/>
  <c r="L94" i="2" s="1"/>
  <c r="N94" i="2" s="1"/>
  <c r="P94" i="2" s="1"/>
  <c r="G94" i="2"/>
  <c r="A94" i="2"/>
  <c r="G93" i="2"/>
  <c r="I93" i="2" s="1"/>
  <c r="L93" i="2" s="1"/>
  <c r="N93" i="2" s="1"/>
  <c r="P93" i="2" s="1"/>
  <c r="A93" i="2"/>
  <c r="I92" i="2"/>
  <c r="L92" i="2" s="1"/>
  <c r="N92" i="2" s="1"/>
  <c r="P92" i="2" s="1"/>
  <c r="G92" i="2"/>
  <c r="A92" i="2"/>
  <c r="G91" i="2"/>
  <c r="I91" i="2" s="1"/>
  <c r="L91" i="2" s="1"/>
  <c r="N91" i="2" s="1"/>
  <c r="P91" i="2" s="1"/>
  <c r="A91" i="2"/>
  <c r="I90" i="2"/>
  <c r="L90" i="2" s="1"/>
  <c r="N90" i="2" s="1"/>
  <c r="P90" i="2" s="1"/>
  <c r="G90" i="2"/>
  <c r="A90" i="2"/>
  <c r="P89" i="2"/>
  <c r="N89" i="2"/>
  <c r="L89" i="2"/>
  <c r="I89" i="2"/>
  <c r="G89" i="2"/>
  <c r="A89" i="2"/>
  <c r="I88" i="2"/>
  <c r="L88" i="2" s="1"/>
  <c r="N88" i="2" s="1"/>
  <c r="P88" i="2" s="1"/>
  <c r="G88" i="2"/>
  <c r="A88" i="2"/>
  <c r="P87" i="2"/>
  <c r="N87" i="2"/>
  <c r="L87" i="2"/>
  <c r="I87" i="2"/>
  <c r="G87" i="2"/>
  <c r="A87" i="2"/>
  <c r="I86" i="2"/>
  <c r="L86" i="2" s="1"/>
  <c r="N86" i="2" s="1"/>
  <c r="P86" i="2" s="1"/>
  <c r="G86" i="2"/>
  <c r="A86" i="2"/>
  <c r="P85" i="2"/>
  <c r="N85" i="2"/>
  <c r="L85" i="2"/>
  <c r="I85" i="2"/>
  <c r="G85" i="2"/>
  <c r="A85" i="2"/>
  <c r="N84" i="2"/>
  <c r="P84" i="2" s="1"/>
  <c r="I84" i="2"/>
  <c r="L84" i="2" s="1"/>
  <c r="G84" i="2"/>
  <c r="A84" i="2"/>
  <c r="P83" i="2"/>
  <c r="N83" i="2"/>
  <c r="L83" i="2"/>
  <c r="I83" i="2"/>
  <c r="G83" i="2"/>
  <c r="A83" i="2"/>
  <c r="I82" i="2"/>
  <c r="L82" i="2" s="1"/>
  <c r="N82" i="2" s="1"/>
  <c r="P82" i="2" s="1"/>
  <c r="G82" i="2"/>
  <c r="A82" i="2"/>
  <c r="L81" i="2"/>
  <c r="N81" i="2" s="1"/>
  <c r="P81" i="2" s="1"/>
  <c r="I81" i="2"/>
  <c r="G81" i="2"/>
  <c r="A81" i="2"/>
  <c r="N80" i="2"/>
  <c r="P80" i="2" s="1"/>
  <c r="I80" i="2"/>
  <c r="L80" i="2" s="1"/>
  <c r="G80" i="2"/>
  <c r="A80" i="2"/>
  <c r="L79" i="2"/>
  <c r="N79" i="2" s="1"/>
  <c r="P79" i="2" s="1"/>
  <c r="I79" i="2"/>
  <c r="G79" i="2"/>
  <c r="A79" i="2"/>
  <c r="N78" i="2"/>
  <c r="P78" i="2" s="1"/>
  <c r="I78" i="2"/>
  <c r="L78" i="2" s="1"/>
  <c r="G78" i="2"/>
  <c r="A78" i="2"/>
  <c r="L77" i="2"/>
  <c r="N77" i="2" s="1"/>
  <c r="P77" i="2" s="1"/>
  <c r="I77" i="2"/>
  <c r="G77" i="2"/>
  <c r="A77" i="2"/>
  <c r="I76" i="2"/>
  <c r="L76" i="2" s="1"/>
  <c r="N76" i="2" s="1"/>
  <c r="P76" i="2" s="1"/>
  <c r="G76" i="2"/>
  <c r="A76" i="2"/>
  <c r="L75" i="2"/>
  <c r="N75" i="2" s="1"/>
  <c r="P75" i="2" s="1"/>
  <c r="I75" i="2"/>
  <c r="G75" i="2"/>
  <c r="A75" i="2"/>
  <c r="I74" i="2"/>
  <c r="L74" i="2" s="1"/>
  <c r="N74" i="2" s="1"/>
  <c r="P74" i="2" s="1"/>
  <c r="G74" i="2"/>
  <c r="A74" i="2"/>
  <c r="L73" i="2"/>
  <c r="N73" i="2" s="1"/>
  <c r="P73" i="2" s="1"/>
  <c r="I73" i="2"/>
  <c r="G73" i="2"/>
  <c r="A73" i="2"/>
  <c r="N72" i="2"/>
  <c r="P72" i="2" s="1"/>
  <c r="I72" i="2"/>
  <c r="L72" i="2" s="1"/>
  <c r="G72" i="2"/>
  <c r="A72" i="2"/>
  <c r="L71" i="2"/>
  <c r="N71" i="2" s="1"/>
  <c r="P71" i="2" s="1"/>
  <c r="I71" i="2"/>
  <c r="G71" i="2"/>
  <c r="A71" i="2"/>
  <c r="N70" i="2"/>
  <c r="P70" i="2" s="1"/>
  <c r="I70" i="2"/>
  <c r="L70" i="2" s="1"/>
  <c r="G70" i="2"/>
  <c r="A70" i="2"/>
  <c r="L69" i="2"/>
  <c r="N69" i="2" s="1"/>
  <c r="P69" i="2" s="1"/>
  <c r="I69" i="2"/>
  <c r="G69" i="2"/>
  <c r="A69" i="2"/>
  <c r="I68" i="2"/>
  <c r="L68" i="2" s="1"/>
  <c r="N68" i="2" s="1"/>
  <c r="P68" i="2" s="1"/>
  <c r="G68" i="2"/>
  <c r="A68" i="2"/>
  <c r="L67" i="2"/>
  <c r="N67" i="2" s="1"/>
  <c r="P67" i="2" s="1"/>
  <c r="I67" i="2"/>
  <c r="G67" i="2"/>
  <c r="A67" i="2"/>
  <c r="I66" i="2"/>
  <c r="L66" i="2" s="1"/>
  <c r="N66" i="2" s="1"/>
  <c r="P66" i="2" s="1"/>
  <c r="G66" i="2"/>
  <c r="A66" i="2"/>
  <c r="L65" i="2"/>
  <c r="N65" i="2" s="1"/>
  <c r="P65" i="2" s="1"/>
  <c r="I65" i="2"/>
  <c r="G65" i="2"/>
  <c r="A65" i="2"/>
  <c r="N64" i="2"/>
  <c r="P64" i="2" s="1"/>
  <c r="I64" i="2"/>
  <c r="L64" i="2" s="1"/>
  <c r="G64" i="2"/>
  <c r="A64" i="2"/>
  <c r="L63" i="2"/>
  <c r="N63" i="2" s="1"/>
  <c r="P63" i="2" s="1"/>
  <c r="I63" i="2"/>
  <c r="G63" i="2"/>
  <c r="A63" i="2"/>
  <c r="G62" i="2"/>
  <c r="I62" i="2" s="1"/>
  <c r="L62" i="2" s="1"/>
  <c r="N62" i="2" s="1"/>
  <c r="P62" i="2" s="1"/>
  <c r="A62" i="2"/>
  <c r="L61" i="2"/>
  <c r="N61" i="2" s="1"/>
  <c r="P61" i="2" s="1"/>
  <c r="I61" i="2"/>
  <c r="G61" i="2"/>
  <c r="A61" i="2"/>
  <c r="G60" i="2"/>
  <c r="I60" i="2" s="1"/>
  <c r="L60" i="2" s="1"/>
  <c r="N60" i="2" s="1"/>
  <c r="P60" i="2" s="1"/>
  <c r="A60" i="2"/>
  <c r="L59" i="2"/>
  <c r="N59" i="2" s="1"/>
  <c r="P59" i="2" s="1"/>
  <c r="I59" i="2"/>
  <c r="G59" i="2"/>
  <c r="A59" i="2"/>
  <c r="I58" i="2"/>
  <c r="L58" i="2" s="1"/>
  <c r="N58" i="2" s="1"/>
  <c r="P58" i="2" s="1"/>
  <c r="G58" i="2"/>
  <c r="A58" i="2"/>
  <c r="L57" i="2"/>
  <c r="N57" i="2" s="1"/>
  <c r="P57" i="2" s="1"/>
  <c r="I57" i="2"/>
  <c r="G57" i="2"/>
  <c r="A57" i="2"/>
  <c r="N56" i="2"/>
  <c r="P56" i="2" s="1"/>
  <c r="I56" i="2"/>
  <c r="L56" i="2" s="1"/>
  <c r="G56" i="2"/>
  <c r="A56" i="2"/>
  <c r="L55" i="2"/>
  <c r="N55" i="2" s="1"/>
  <c r="P55" i="2" s="1"/>
  <c r="I55" i="2"/>
  <c r="G55" i="2"/>
  <c r="A55" i="2"/>
  <c r="G54" i="2"/>
  <c r="I54" i="2" s="1"/>
  <c r="L54" i="2" s="1"/>
  <c r="N54" i="2" s="1"/>
  <c r="P54" i="2" s="1"/>
  <c r="A54" i="2"/>
  <c r="L53" i="2"/>
  <c r="N53" i="2" s="1"/>
  <c r="P53" i="2" s="1"/>
  <c r="I53" i="2"/>
  <c r="G53" i="2"/>
  <c r="A53" i="2"/>
  <c r="G52" i="2"/>
  <c r="I52" i="2" s="1"/>
  <c r="L52" i="2" s="1"/>
  <c r="N52" i="2" s="1"/>
  <c r="P52" i="2" s="1"/>
  <c r="A52" i="2"/>
  <c r="L51" i="2"/>
  <c r="N51" i="2" s="1"/>
  <c r="P51" i="2" s="1"/>
  <c r="I51" i="2"/>
  <c r="G51" i="2"/>
  <c r="A51" i="2"/>
  <c r="G50" i="2"/>
  <c r="I50" i="2" s="1"/>
  <c r="L50" i="2" s="1"/>
  <c r="N50" i="2" s="1"/>
  <c r="P50" i="2" s="1"/>
  <c r="A50" i="2"/>
  <c r="L49" i="2"/>
  <c r="N49" i="2" s="1"/>
  <c r="P49" i="2" s="1"/>
  <c r="I49" i="2"/>
  <c r="G49" i="2"/>
  <c r="A49" i="2"/>
  <c r="I48" i="2"/>
  <c r="L48" i="2" s="1"/>
  <c r="N48" i="2" s="1"/>
  <c r="P48" i="2" s="1"/>
  <c r="G48" i="2"/>
  <c r="A48" i="2"/>
  <c r="L47" i="2"/>
  <c r="N47" i="2" s="1"/>
  <c r="P47" i="2" s="1"/>
  <c r="I47" i="2"/>
  <c r="G47" i="2"/>
  <c r="A47" i="2"/>
  <c r="N46" i="2"/>
  <c r="P46" i="2" s="1"/>
  <c r="L46" i="2"/>
  <c r="I46" i="2"/>
  <c r="G46" i="2"/>
  <c r="A46" i="2"/>
  <c r="L45" i="2"/>
  <c r="N45" i="2" s="1"/>
  <c r="P45" i="2" s="1"/>
  <c r="I45" i="2"/>
  <c r="G45" i="2"/>
  <c r="A45" i="2"/>
  <c r="I44" i="2"/>
  <c r="L44" i="2" s="1"/>
  <c r="N44" i="2" s="1"/>
  <c r="P44" i="2" s="1"/>
  <c r="G44" i="2"/>
  <c r="A44" i="2"/>
  <c r="L43" i="2"/>
  <c r="N43" i="2" s="1"/>
  <c r="P43" i="2" s="1"/>
  <c r="I43" i="2"/>
  <c r="G43" i="2"/>
  <c r="A43" i="2"/>
  <c r="G42" i="2"/>
  <c r="I42" i="2" s="1"/>
  <c r="L42" i="2" s="1"/>
  <c r="N42" i="2" s="1"/>
  <c r="P42" i="2" s="1"/>
  <c r="A42" i="2"/>
  <c r="L41" i="2"/>
  <c r="N41" i="2" s="1"/>
  <c r="P41" i="2" s="1"/>
  <c r="I41" i="2"/>
  <c r="G41" i="2"/>
  <c r="A41" i="2"/>
  <c r="G40" i="2"/>
  <c r="I40" i="2" s="1"/>
  <c r="L40" i="2" s="1"/>
  <c r="N40" i="2" s="1"/>
  <c r="P40" i="2" s="1"/>
  <c r="A40" i="2"/>
  <c r="L39" i="2"/>
  <c r="N39" i="2" s="1"/>
  <c r="P39" i="2" s="1"/>
  <c r="I39" i="2"/>
  <c r="G39" i="2"/>
  <c r="A39" i="2"/>
  <c r="G38" i="2"/>
  <c r="I38" i="2" s="1"/>
  <c r="L38" i="2" s="1"/>
  <c r="N38" i="2" s="1"/>
  <c r="P38" i="2" s="1"/>
  <c r="A38" i="2"/>
  <c r="L37" i="2"/>
  <c r="N37" i="2" s="1"/>
  <c r="P37" i="2" s="1"/>
  <c r="I37" i="2"/>
  <c r="G37" i="2"/>
  <c r="A37" i="2"/>
  <c r="I36" i="2"/>
  <c r="L36" i="2" s="1"/>
  <c r="N36" i="2" s="1"/>
  <c r="P36" i="2" s="1"/>
  <c r="G36" i="2"/>
  <c r="A36" i="2"/>
  <c r="L35" i="2"/>
  <c r="N35" i="2" s="1"/>
  <c r="P35" i="2" s="1"/>
  <c r="I35" i="2"/>
  <c r="G35" i="2"/>
  <c r="A35" i="2"/>
  <c r="N34" i="2"/>
  <c r="P34" i="2" s="1"/>
  <c r="L34" i="2"/>
  <c r="I34" i="2"/>
  <c r="G34" i="2"/>
  <c r="A34" i="2"/>
  <c r="L33" i="2"/>
  <c r="N33" i="2" s="1"/>
  <c r="P33" i="2" s="1"/>
  <c r="I33" i="2"/>
  <c r="G33" i="2"/>
  <c r="A33" i="2"/>
  <c r="I32" i="2"/>
  <c r="L32" i="2" s="1"/>
  <c r="N32" i="2" s="1"/>
  <c r="P32" i="2" s="1"/>
  <c r="G32" i="2"/>
  <c r="A32" i="2"/>
  <c r="L31" i="2"/>
  <c r="N31" i="2" s="1"/>
  <c r="P31" i="2" s="1"/>
  <c r="I31" i="2"/>
  <c r="G31" i="2"/>
  <c r="A31" i="2"/>
  <c r="G30" i="2"/>
  <c r="I30" i="2" s="1"/>
  <c r="L30" i="2" s="1"/>
  <c r="N30" i="2" s="1"/>
  <c r="P30" i="2" s="1"/>
  <c r="A30" i="2"/>
  <c r="L29" i="2"/>
  <c r="N29" i="2" s="1"/>
  <c r="P29" i="2" s="1"/>
  <c r="I29" i="2"/>
  <c r="G29" i="2"/>
  <c r="A29" i="2"/>
  <c r="G28" i="2"/>
  <c r="I28" i="2" s="1"/>
  <c r="L28" i="2" s="1"/>
  <c r="N28" i="2" s="1"/>
  <c r="P28" i="2" s="1"/>
  <c r="A28" i="2"/>
  <c r="L27" i="2"/>
  <c r="N27" i="2" s="1"/>
  <c r="P27" i="2" s="1"/>
  <c r="I27" i="2"/>
  <c r="G27" i="2"/>
  <c r="A27" i="2"/>
  <c r="G26" i="2"/>
  <c r="I26" i="2" s="1"/>
  <c r="L26" i="2" s="1"/>
  <c r="N26" i="2" s="1"/>
  <c r="P26" i="2" s="1"/>
  <c r="A26" i="2"/>
  <c r="L25" i="2"/>
  <c r="N25" i="2" s="1"/>
  <c r="P25" i="2" s="1"/>
  <c r="I25" i="2"/>
  <c r="G25" i="2"/>
  <c r="A25" i="2"/>
  <c r="I24" i="2"/>
  <c r="L24" i="2" s="1"/>
  <c r="N24" i="2" s="1"/>
  <c r="P24" i="2" s="1"/>
  <c r="G24" i="2"/>
  <c r="A24" i="2"/>
  <c r="L23" i="2"/>
  <c r="N23" i="2" s="1"/>
  <c r="P23" i="2" s="1"/>
  <c r="I23" i="2"/>
  <c r="G23" i="2"/>
  <c r="A23" i="2"/>
  <c r="N22" i="2"/>
  <c r="P22" i="2" s="1"/>
  <c r="L22" i="2"/>
  <c r="I22" i="2"/>
  <c r="G22" i="2"/>
  <c r="A22" i="2"/>
  <c r="L21" i="2"/>
  <c r="N21" i="2" s="1"/>
  <c r="P21" i="2" s="1"/>
  <c r="I21" i="2"/>
  <c r="G21" i="2"/>
  <c r="A21" i="2"/>
  <c r="I20" i="2"/>
  <c r="L20" i="2" s="1"/>
  <c r="N20" i="2" s="1"/>
  <c r="P20" i="2" s="1"/>
  <c r="G20" i="2"/>
  <c r="A20" i="2"/>
  <c r="L19" i="2"/>
  <c r="N19" i="2" s="1"/>
  <c r="P19" i="2" s="1"/>
  <c r="I19" i="2"/>
  <c r="G19" i="2"/>
  <c r="A19" i="2"/>
  <c r="G18" i="2"/>
  <c r="I18" i="2" s="1"/>
  <c r="L18" i="2" s="1"/>
  <c r="N18" i="2" s="1"/>
  <c r="P18" i="2" s="1"/>
  <c r="A18" i="2"/>
  <c r="L17" i="2"/>
  <c r="N17" i="2" s="1"/>
  <c r="P17" i="2" s="1"/>
  <c r="I17" i="2"/>
  <c r="G17" i="2"/>
  <c r="A17" i="2"/>
  <c r="G16" i="2"/>
  <c r="I16" i="2" s="1"/>
  <c r="L16" i="2" s="1"/>
  <c r="N16" i="2" s="1"/>
  <c r="P16" i="2" s="1"/>
  <c r="A16" i="2"/>
  <c r="L15" i="2"/>
  <c r="N15" i="2" s="1"/>
  <c r="P15" i="2" s="1"/>
  <c r="I15" i="2"/>
  <c r="G15" i="2"/>
  <c r="A15" i="2"/>
  <c r="G14" i="2"/>
  <c r="I14" i="2" s="1"/>
  <c r="L14" i="2" s="1"/>
  <c r="N14" i="2" s="1"/>
  <c r="P14" i="2" s="1"/>
  <c r="A14" i="2"/>
  <c r="L13" i="2"/>
  <c r="N13" i="2" s="1"/>
  <c r="P13" i="2" s="1"/>
  <c r="I13" i="2"/>
  <c r="G13" i="2"/>
  <c r="A13" i="2"/>
  <c r="I12" i="2"/>
  <c r="L12" i="2" s="1"/>
  <c r="N12" i="2" s="1"/>
  <c r="P12" i="2" s="1"/>
  <c r="G12" i="2"/>
  <c r="A12" i="2"/>
  <c r="L11" i="2"/>
  <c r="N11" i="2" s="1"/>
  <c r="P11" i="2" s="1"/>
  <c r="I11" i="2"/>
  <c r="G11" i="2"/>
  <c r="A11" i="2"/>
  <c r="N10" i="2"/>
  <c r="P10" i="2" s="1"/>
  <c r="L10" i="2"/>
  <c r="I10" i="2"/>
  <c r="G10" i="2"/>
  <c r="A10" i="2"/>
  <c r="L9" i="2"/>
  <c r="N9" i="2" s="1"/>
  <c r="P9" i="2" s="1"/>
  <c r="I9" i="2"/>
  <c r="G9" i="2"/>
  <c r="A9" i="2"/>
  <c r="J8" i="2"/>
  <c r="J556" i="2" s="1"/>
  <c r="I8" i="2"/>
  <c r="L8" i="2" s="1"/>
  <c r="N8" i="2" s="1"/>
  <c r="P8" i="2" s="1"/>
  <c r="G8" i="2"/>
  <c r="G556" i="2" s="1"/>
  <c r="A8" i="2"/>
  <c r="G7" i="2"/>
  <c r="I7" i="2" s="1"/>
  <c r="A7" i="2"/>
  <c r="D494" i="1"/>
  <c r="E494" i="1"/>
  <c r="F494" i="1"/>
  <c r="D495" i="1"/>
  <c r="E495" i="1"/>
  <c r="F495" i="1"/>
  <c r="D496" i="1"/>
  <c r="E496" i="1"/>
  <c r="F496" i="1"/>
  <c r="D497" i="1"/>
  <c r="E497" i="1"/>
  <c r="F497" i="1"/>
  <c r="D498" i="1"/>
  <c r="E498" i="1"/>
  <c r="F498" i="1"/>
  <c r="D499" i="1"/>
  <c r="E499" i="1"/>
  <c r="F499" i="1"/>
  <c r="D500" i="1"/>
  <c r="E500" i="1"/>
  <c r="F500" i="1"/>
  <c r="D501" i="1"/>
  <c r="E501" i="1"/>
  <c r="F501" i="1"/>
  <c r="D502" i="1"/>
  <c r="E502" i="1"/>
  <c r="F502" i="1"/>
  <c r="D503" i="1"/>
  <c r="E503" i="1"/>
  <c r="F503" i="1"/>
  <c r="D504" i="1"/>
  <c r="E504" i="1"/>
  <c r="F504" i="1"/>
  <c r="D505" i="1"/>
  <c r="E505" i="1"/>
  <c r="F505" i="1"/>
  <c r="D506" i="1"/>
  <c r="E506" i="1"/>
  <c r="F506" i="1"/>
  <c r="D507" i="1"/>
  <c r="E507" i="1"/>
  <c r="F507" i="1"/>
  <c r="D508" i="1"/>
  <c r="E508" i="1"/>
  <c r="F508" i="1"/>
  <c r="D509" i="1"/>
  <c r="E509" i="1"/>
  <c r="F509" i="1"/>
  <c r="D510" i="1"/>
  <c r="E510" i="1"/>
  <c r="F510" i="1"/>
  <c r="D511" i="1"/>
  <c r="E511" i="1"/>
  <c r="F511" i="1"/>
  <c r="D512" i="1"/>
  <c r="E512" i="1"/>
  <c r="F512" i="1"/>
  <c r="D513" i="1"/>
  <c r="E513" i="1"/>
  <c r="F513" i="1"/>
  <c r="D514" i="1"/>
  <c r="E514" i="1"/>
  <c r="F514" i="1"/>
  <c r="D515" i="1"/>
  <c r="E515" i="1"/>
  <c r="F515" i="1"/>
  <c r="D516" i="1"/>
  <c r="E516" i="1"/>
  <c r="F516" i="1"/>
  <c r="D517" i="1"/>
  <c r="E517" i="1"/>
  <c r="F517" i="1"/>
  <c r="D518" i="1"/>
  <c r="E518" i="1"/>
  <c r="F518" i="1"/>
  <c r="D519" i="1"/>
  <c r="E519" i="1"/>
  <c r="F519" i="1"/>
  <c r="D520" i="1"/>
  <c r="E520" i="1"/>
  <c r="F520" i="1"/>
  <c r="D521" i="1"/>
  <c r="E521" i="1"/>
  <c r="F521" i="1"/>
  <c r="D522" i="1"/>
  <c r="E522" i="1"/>
  <c r="F522" i="1"/>
  <c r="D523" i="1"/>
  <c r="E523" i="1"/>
  <c r="F523" i="1"/>
  <c r="D524" i="1"/>
  <c r="E524" i="1"/>
  <c r="F524" i="1"/>
  <c r="D525" i="1"/>
  <c r="E525" i="1"/>
  <c r="F525" i="1"/>
  <c r="D526" i="1"/>
  <c r="E526" i="1"/>
  <c r="F526" i="1"/>
  <c r="D527" i="1"/>
  <c r="E527" i="1"/>
  <c r="F527" i="1"/>
  <c r="D528" i="1"/>
  <c r="E528" i="1"/>
  <c r="F528" i="1"/>
  <c r="D529" i="1"/>
  <c r="E529" i="1"/>
  <c r="F529" i="1"/>
  <c r="D530" i="1"/>
  <c r="E530" i="1"/>
  <c r="F530" i="1"/>
  <c r="D531" i="1"/>
  <c r="E531" i="1"/>
  <c r="F531" i="1"/>
  <c r="D532" i="1"/>
  <c r="E532" i="1"/>
  <c r="F532" i="1"/>
  <c r="D533" i="1"/>
  <c r="E533" i="1"/>
  <c r="F533" i="1"/>
  <c r="D534" i="1"/>
  <c r="E534" i="1"/>
  <c r="F534" i="1"/>
  <c r="D535" i="1"/>
  <c r="E535" i="1"/>
  <c r="F535" i="1"/>
  <c r="D536" i="1"/>
  <c r="E536" i="1"/>
  <c r="F536" i="1"/>
  <c r="D537" i="1"/>
  <c r="E537" i="1"/>
  <c r="F537" i="1"/>
  <c r="D538" i="1"/>
  <c r="E538" i="1"/>
  <c r="F538" i="1"/>
  <c r="D539" i="1"/>
  <c r="E539" i="1"/>
  <c r="F539" i="1"/>
  <c r="D540" i="1"/>
  <c r="E540" i="1"/>
  <c r="F540" i="1"/>
  <c r="D541" i="1"/>
  <c r="E541" i="1"/>
  <c r="F541" i="1"/>
  <c r="D542" i="1"/>
  <c r="E542" i="1"/>
  <c r="F542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D241" i="1"/>
  <c r="E241" i="1"/>
  <c r="F241" i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F300" i="1"/>
  <c r="D301" i="1"/>
  <c r="E301" i="1"/>
  <c r="F301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D306" i="1"/>
  <c r="E306" i="1"/>
  <c r="F306" i="1"/>
  <c r="D307" i="1"/>
  <c r="E307" i="1"/>
  <c r="F307" i="1"/>
  <c r="D308" i="1"/>
  <c r="E308" i="1"/>
  <c r="F308" i="1"/>
  <c r="D309" i="1"/>
  <c r="E309" i="1"/>
  <c r="F309" i="1"/>
  <c r="D310" i="1"/>
  <c r="E310" i="1"/>
  <c r="F310" i="1"/>
  <c r="D311" i="1"/>
  <c r="E311" i="1"/>
  <c r="F311" i="1"/>
  <c r="D312" i="1"/>
  <c r="E312" i="1"/>
  <c r="F312" i="1"/>
  <c r="D313" i="1"/>
  <c r="E313" i="1"/>
  <c r="F313" i="1"/>
  <c r="D314" i="1"/>
  <c r="E314" i="1"/>
  <c r="F314" i="1"/>
  <c r="D315" i="1"/>
  <c r="E315" i="1"/>
  <c r="F315" i="1"/>
  <c r="D316" i="1"/>
  <c r="E316" i="1"/>
  <c r="F316" i="1"/>
  <c r="D317" i="1"/>
  <c r="E317" i="1"/>
  <c r="F317" i="1"/>
  <c r="D318" i="1"/>
  <c r="E318" i="1"/>
  <c r="F318" i="1"/>
  <c r="D319" i="1"/>
  <c r="E319" i="1"/>
  <c r="F319" i="1"/>
  <c r="D320" i="1"/>
  <c r="E320" i="1"/>
  <c r="F320" i="1"/>
  <c r="D321" i="1"/>
  <c r="E321" i="1"/>
  <c r="F321" i="1"/>
  <c r="D322" i="1"/>
  <c r="E322" i="1"/>
  <c r="F322" i="1"/>
  <c r="D323" i="1"/>
  <c r="E323" i="1"/>
  <c r="F323" i="1"/>
  <c r="D324" i="1"/>
  <c r="E324" i="1"/>
  <c r="F324" i="1"/>
  <c r="D325" i="1"/>
  <c r="E325" i="1"/>
  <c r="F325" i="1"/>
  <c r="D326" i="1"/>
  <c r="E326" i="1"/>
  <c r="F326" i="1"/>
  <c r="D327" i="1"/>
  <c r="E327" i="1"/>
  <c r="F327" i="1"/>
  <c r="D328" i="1"/>
  <c r="E328" i="1"/>
  <c r="F328" i="1"/>
  <c r="D329" i="1"/>
  <c r="E329" i="1"/>
  <c r="F329" i="1"/>
  <c r="D330" i="1"/>
  <c r="E330" i="1"/>
  <c r="F330" i="1"/>
  <c r="D331" i="1"/>
  <c r="E331" i="1"/>
  <c r="F331" i="1"/>
  <c r="D332" i="1"/>
  <c r="E332" i="1"/>
  <c r="F332" i="1"/>
  <c r="D333" i="1"/>
  <c r="E333" i="1"/>
  <c r="F333" i="1"/>
  <c r="D334" i="1"/>
  <c r="E334" i="1"/>
  <c r="F334" i="1"/>
  <c r="D335" i="1"/>
  <c r="E335" i="1"/>
  <c r="F335" i="1"/>
  <c r="D336" i="1"/>
  <c r="E336" i="1"/>
  <c r="F336" i="1"/>
  <c r="D337" i="1"/>
  <c r="E337" i="1"/>
  <c r="F337" i="1"/>
  <c r="D338" i="1"/>
  <c r="E338" i="1"/>
  <c r="F338" i="1"/>
  <c r="D339" i="1"/>
  <c r="E339" i="1"/>
  <c r="F339" i="1"/>
  <c r="D340" i="1"/>
  <c r="E340" i="1"/>
  <c r="F340" i="1"/>
  <c r="D341" i="1"/>
  <c r="E341" i="1"/>
  <c r="F341" i="1"/>
  <c r="D342" i="1"/>
  <c r="E342" i="1"/>
  <c r="F342" i="1"/>
  <c r="D343" i="1"/>
  <c r="E343" i="1"/>
  <c r="F343" i="1"/>
  <c r="D344" i="1"/>
  <c r="E344" i="1"/>
  <c r="F344" i="1"/>
  <c r="D345" i="1"/>
  <c r="E345" i="1"/>
  <c r="F345" i="1"/>
  <c r="D346" i="1"/>
  <c r="E346" i="1"/>
  <c r="F346" i="1"/>
  <c r="D347" i="1"/>
  <c r="E347" i="1"/>
  <c r="F347" i="1"/>
  <c r="D348" i="1"/>
  <c r="E348" i="1"/>
  <c r="F348" i="1"/>
  <c r="D349" i="1"/>
  <c r="E349" i="1"/>
  <c r="F349" i="1"/>
  <c r="D350" i="1"/>
  <c r="E350" i="1"/>
  <c r="F350" i="1"/>
  <c r="D351" i="1"/>
  <c r="E351" i="1"/>
  <c r="F351" i="1"/>
  <c r="D352" i="1"/>
  <c r="E352" i="1"/>
  <c r="F352" i="1"/>
  <c r="D353" i="1"/>
  <c r="E353" i="1"/>
  <c r="F353" i="1"/>
  <c r="D354" i="1"/>
  <c r="E354" i="1"/>
  <c r="F354" i="1"/>
  <c r="D355" i="1"/>
  <c r="E355" i="1"/>
  <c r="F355" i="1"/>
  <c r="D356" i="1"/>
  <c r="E356" i="1"/>
  <c r="F356" i="1"/>
  <c r="D357" i="1"/>
  <c r="E357" i="1"/>
  <c r="F357" i="1"/>
  <c r="D358" i="1"/>
  <c r="E358" i="1"/>
  <c r="F358" i="1"/>
  <c r="D359" i="1"/>
  <c r="E359" i="1"/>
  <c r="F359" i="1"/>
  <c r="D360" i="1"/>
  <c r="E360" i="1"/>
  <c r="F360" i="1"/>
  <c r="D361" i="1"/>
  <c r="E361" i="1"/>
  <c r="F361" i="1"/>
  <c r="D362" i="1"/>
  <c r="E362" i="1"/>
  <c r="F362" i="1"/>
  <c r="D363" i="1"/>
  <c r="E363" i="1"/>
  <c r="F363" i="1"/>
  <c r="D364" i="1"/>
  <c r="E364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E369" i="1"/>
  <c r="F369" i="1"/>
  <c r="D370" i="1"/>
  <c r="E370" i="1"/>
  <c r="F370" i="1"/>
  <c r="D371" i="1"/>
  <c r="E371" i="1"/>
  <c r="F371" i="1"/>
  <c r="D372" i="1"/>
  <c r="E372" i="1"/>
  <c r="F372" i="1"/>
  <c r="D373" i="1"/>
  <c r="E373" i="1"/>
  <c r="F373" i="1"/>
  <c r="D374" i="1"/>
  <c r="E374" i="1"/>
  <c r="F374" i="1"/>
  <c r="D375" i="1"/>
  <c r="E375" i="1"/>
  <c r="F375" i="1"/>
  <c r="D376" i="1"/>
  <c r="E376" i="1"/>
  <c r="F376" i="1"/>
  <c r="D377" i="1"/>
  <c r="E377" i="1"/>
  <c r="F377" i="1"/>
  <c r="D378" i="1"/>
  <c r="E378" i="1"/>
  <c r="F378" i="1"/>
  <c r="D379" i="1"/>
  <c r="E379" i="1"/>
  <c r="F379" i="1"/>
  <c r="D380" i="1"/>
  <c r="E380" i="1"/>
  <c r="F380" i="1"/>
  <c r="D381" i="1"/>
  <c r="E381" i="1"/>
  <c r="F381" i="1"/>
  <c r="D382" i="1"/>
  <c r="E382" i="1"/>
  <c r="F382" i="1"/>
  <c r="D383" i="1"/>
  <c r="E383" i="1"/>
  <c r="F383" i="1"/>
  <c r="D384" i="1"/>
  <c r="E384" i="1"/>
  <c r="F384" i="1"/>
  <c r="D385" i="1"/>
  <c r="E385" i="1"/>
  <c r="F385" i="1"/>
  <c r="D386" i="1"/>
  <c r="E386" i="1"/>
  <c r="F386" i="1"/>
  <c r="D387" i="1"/>
  <c r="E387" i="1"/>
  <c r="F387" i="1"/>
  <c r="D388" i="1"/>
  <c r="E388" i="1"/>
  <c r="F388" i="1"/>
  <c r="D389" i="1"/>
  <c r="E389" i="1"/>
  <c r="F389" i="1"/>
  <c r="D390" i="1"/>
  <c r="E390" i="1"/>
  <c r="F390" i="1"/>
  <c r="D391" i="1"/>
  <c r="E391" i="1"/>
  <c r="F391" i="1"/>
  <c r="D392" i="1"/>
  <c r="E392" i="1"/>
  <c r="F392" i="1"/>
  <c r="D393" i="1"/>
  <c r="E393" i="1"/>
  <c r="F393" i="1"/>
  <c r="D394" i="1"/>
  <c r="E394" i="1"/>
  <c r="F394" i="1"/>
  <c r="D395" i="1"/>
  <c r="E395" i="1"/>
  <c r="F395" i="1"/>
  <c r="D396" i="1"/>
  <c r="E396" i="1"/>
  <c r="F396" i="1"/>
  <c r="D397" i="1"/>
  <c r="E397" i="1"/>
  <c r="F397" i="1"/>
  <c r="D398" i="1"/>
  <c r="E398" i="1"/>
  <c r="F398" i="1"/>
  <c r="D399" i="1"/>
  <c r="E399" i="1"/>
  <c r="F399" i="1"/>
  <c r="D400" i="1"/>
  <c r="E400" i="1"/>
  <c r="F400" i="1"/>
  <c r="D401" i="1"/>
  <c r="E401" i="1"/>
  <c r="F401" i="1"/>
  <c r="D402" i="1"/>
  <c r="E402" i="1"/>
  <c r="F402" i="1"/>
  <c r="D403" i="1"/>
  <c r="E403" i="1"/>
  <c r="F403" i="1"/>
  <c r="D404" i="1"/>
  <c r="E404" i="1"/>
  <c r="F404" i="1"/>
  <c r="D405" i="1"/>
  <c r="E405" i="1"/>
  <c r="F405" i="1"/>
  <c r="D406" i="1"/>
  <c r="E406" i="1"/>
  <c r="F406" i="1"/>
  <c r="D407" i="1"/>
  <c r="E407" i="1"/>
  <c r="F407" i="1"/>
  <c r="D408" i="1"/>
  <c r="E408" i="1"/>
  <c r="F408" i="1"/>
  <c r="D409" i="1"/>
  <c r="E409" i="1"/>
  <c r="F409" i="1"/>
  <c r="D410" i="1"/>
  <c r="E410" i="1"/>
  <c r="F410" i="1"/>
  <c r="D411" i="1"/>
  <c r="E411" i="1"/>
  <c r="F411" i="1"/>
  <c r="D412" i="1"/>
  <c r="E412" i="1"/>
  <c r="F412" i="1"/>
  <c r="D413" i="1"/>
  <c r="E413" i="1"/>
  <c r="F413" i="1"/>
  <c r="D414" i="1"/>
  <c r="E414" i="1"/>
  <c r="F414" i="1"/>
  <c r="D415" i="1"/>
  <c r="E415" i="1"/>
  <c r="F415" i="1"/>
  <c r="D416" i="1"/>
  <c r="E416" i="1"/>
  <c r="F416" i="1"/>
  <c r="D417" i="1"/>
  <c r="E417" i="1"/>
  <c r="F417" i="1"/>
  <c r="D418" i="1"/>
  <c r="E418" i="1"/>
  <c r="F418" i="1"/>
  <c r="D419" i="1"/>
  <c r="E419" i="1"/>
  <c r="F419" i="1"/>
  <c r="D420" i="1"/>
  <c r="E420" i="1"/>
  <c r="F420" i="1"/>
  <c r="D421" i="1"/>
  <c r="E421" i="1"/>
  <c r="F421" i="1"/>
  <c r="D422" i="1"/>
  <c r="E422" i="1"/>
  <c r="F422" i="1"/>
  <c r="D423" i="1"/>
  <c r="E423" i="1"/>
  <c r="F423" i="1"/>
  <c r="D424" i="1"/>
  <c r="E424" i="1"/>
  <c r="F424" i="1"/>
  <c r="D425" i="1"/>
  <c r="E425" i="1"/>
  <c r="F425" i="1"/>
  <c r="D426" i="1"/>
  <c r="E426" i="1"/>
  <c r="F426" i="1"/>
  <c r="D427" i="1"/>
  <c r="E427" i="1"/>
  <c r="F427" i="1"/>
  <c r="D428" i="1"/>
  <c r="E428" i="1"/>
  <c r="F428" i="1"/>
  <c r="D429" i="1"/>
  <c r="E429" i="1"/>
  <c r="F429" i="1"/>
  <c r="D430" i="1"/>
  <c r="E430" i="1"/>
  <c r="F430" i="1"/>
  <c r="D431" i="1"/>
  <c r="E431" i="1"/>
  <c r="F431" i="1"/>
  <c r="D432" i="1"/>
  <c r="E432" i="1"/>
  <c r="F432" i="1"/>
  <c r="D433" i="1"/>
  <c r="E433" i="1"/>
  <c r="F433" i="1"/>
  <c r="D434" i="1"/>
  <c r="E434" i="1"/>
  <c r="F434" i="1"/>
  <c r="D435" i="1"/>
  <c r="E435" i="1"/>
  <c r="F435" i="1"/>
  <c r="D436" i="1"/>
  <c r="E436" i="1"/>
  <c r="F436" i="1"/>
  <c r="D437" i="1"/>
  <c r="E437" i="1"/>
  <c r="F437" i="1"/>
  <c r="D438" i="1"/>
  <c r="E438" i="1"/>
  <c r="F438" i="1"/>
  <c r="D439" i="1"/>
  <c r="E439" i="1"/>
  <c r="F439" i="1"/>
  <c r="D440" i="1"/>
  <c r="E440" i="1"/>
  <c r="F440" i="1"/>
  <c r="D441" i="1"/>
  <c r="E441" i="1"/>
  <c r="F441" i="1"/>
  <c r="D442" i="1"/>
  <c r="E442" i="1"/>
  <c r="F442" i="1"/>
  <c r="D443" i="1"/>
  <c r="E443" i="1"/>
  <c r="F443" i="1"/>
  <c r="D444" i="1"/>
  <c r="E444" i="1"/>
  <c r="F444" i="1"/>
  <c r="D445" i="1"/>
  <c r="E445" i="1"/>
  <c r="F445" i="1"/>
  <c r="D446" i="1"/>
  <c r="E446" i="1"/>
  <c r="F446" i="1"/>
  <c r="D447" i="1"/>
  <c r="E447" i="1"/>
  <c r="F447" i="1"/>
  <c r="D448" i="1"/>
  <c r="E448" i="1"/>
  <c r="F448" i="1"/>
  <c r="D449" i="1"/>
  <c r="E449" i="1"/>
  <c r="F449" i="1"/>
  <c r="D450" i="1"/>
  <c r="E450" i="1"/>
  <c r="F450" i="1"/>
  <c r="D451" i="1"/>
  <c r="E451" i="1"/>
  <c r="F451" i="1"/>
  <c r="D452" i="1"/>
  <c r="E452" i="1"/>
  <c r="F452" i="1"/>
  <c r="D453" i="1"/>
  <c r="E453" i="1"/>
  <c r="F453" i="1"/>
  <c r="D454" i="1"/>
  <c r="E454" i="1"/>
  <c r="F454" i="1"/>
  <c r="D455" i="1"/>
  <c r="E455" i="1"/>
  <c r="F455" i="1"/>
  <c r="D456" i="1"/>
  <c r="E456" i="1"/>
  <c r="F456" i="1"/>
  <c r="D457" i="1"/>
  <c r="E457" i="1"/>
  <c r="F457" i="1"/>
  <c r="D458" i="1"/>
  <c r="E458" i="1"/>
  <c r="F458" i="1"/>
  <c r="D459" i="1"/>
  <c r="E459" i="1"/>
  <c r="F459" i="1"/>
  <c r="D460" i="1"/>
  <c r="E460" i="1"/>
  <c r="F460" i="1"/>
  <c r="D461" i="1"/>
  <c r="E461" i="1"/>
  <c r="F461" i="1"/>
  <c r="D462" i="1"/>
  <c r="E462" i="1"/>
  <c r="F462" i="1"/>
  <c r="D463" i="1"/>
  <c r="E463" i="1"/>
  <c r="F463" i="1"/>
  <c r="D464" i="1"/>
  <c r="E464" i="1"/>
  <c r="F464" i="1"/>
  <c r="D465" i="1"/>
  <c r="E465" i="1"/>
  <c r="F465" i="1"/>
  <c r="D466" i="1"/>
  <c r="E466" i="1"/>
  <c r="F466" i="1"/>
  <c r="D467" i="1"/>
  <c r="E467" i="1"/>
  <c r="F467" i="1"/>
  <c r="D468" i="1"/>
  <c r="E468" i="1"/>
  <c r="F468" i="1"/>
  <c r="D469" i="1"/>
  <c r="E469" i="1"/>
  <c r="F469" i="1"/>
  <c r="D470" i="1"/>
  <c r="E470" i="1"/>
  <c r="F470" i="1"/>
  <c r="D471" i="1"/>
  <c r="E471" i="1"/>
  <c r="F471" i="1"/>
  <c r="D472" i="1"/>
  <c r="E472" i="1"/>
  <c r="F472" i="1"/>
  <c r="D473" i="1"/>
  <c r="E473" i="1"/>
  <c r="F473" i="1"/>
  <c r="D474" i="1"/>
  <c r="E474" i="1"/>
  <c r="F474" i="1"/>
  <c r="D475" i="1"/>
  <c r="E475" i="1"/>
  <c r="F475" i="1"/>
  <c r="D476" i="1"/>
  <c r="E476" i="1"/>
  <c r="F476" i="1"/>
  <c r="D477" i="1"/>
  <c r="E477" i="1"/>
  <c r="F477" i="1"/>
  <c r="D478" i="1"/>
  <c r="E478" i="1"/>
  <c r="F478" i="1"/>
  <c r="D479" i="1"/>
  <c r="E479" i="1"/>
  <c r="F479" i="1"/>
  <c r="D480" i="1"/>
  <c r="E480" i="1"/>
  <c r="F480" i="1"/>
  <c r="D481" i="1"/>
  <c r="E481" i="1"/>
  <c r="F481" i="1"/>
  <c r="D482" i="1"/>
  <c r="E482" i="1"/>
  <c r="F482" i="1"/>
  <c r="D483" i="1"/>
  <c r="E483" i="1"/>
  <c r="F483" i="1"/>
  <c r="D484" i="1"/>
  <c r="E484" i="1"/>
  <c r="F484" i="1"/>
  <c r="D485" i="1"/>
  <c r="E485" i="1"/>
  <c r="F485" i="1"/>
  <c r="D486" i="1"/>
  <c r="E486" i="1"/>
  <c r="F486" i="1"/>
  <c r="D487" i="1"/>
  <c r="E487" i="1"/>
  <c r="F487" i="1"/>
  <c r="D488" i="1"/>
  <c r="E488" i="1"/>
  <c r="F488" i="1"/>
  <c r="D489" i="1"/>
  <c r="E489" i="1"/>
  <c r="F489" i="1"/>
  <c r="D490" i="1"/>
  <c r="E490" i="1"/>
  <c r="F490" i="1"/>
  <c r="D491" i="1"/>
  <c r="E491" i="1"/>
  <c r="F491" i="1"/>
  <c r="D492" i="1"/>
  <c r="E492" i="1"/>
  <c r="F492" i="1"/>
  <c r="D493" i="1"/>
  <c r="E493" i="1"/>
  <c r="F493" i="1"/>
  <c r="D5" i="1"/>
  <c r="E5" i="1"/>
  <c r="F5" i="1"/>
  <c r="D6" i="1"/>
  <c r="E6" i="1"/>
  <c r="F6" i="1"/>
  <c r="F4" i="1"/>
  <c r="E4" i="1"/>
  <c r="D4" i="1"/>
  <c r="N195" i="3" l="1"/>
  <c r="P195" i="3" s="1"/>
  <c r="N74" i="3"/>
  <c r="P74" i="3" s="1"/>
  <c r="N200" i="3"/>
  <c r="P200" i="3" s="1"/>
  <c r="I545" i="3"/>
  <c r="N284" i="3"/>
  <c r="P284" i="3" s="1"/>
  <c r="J545" i="3"/>
  <c r="P7" i="3"/>
  <c r="N363" i="3"/>
  <c r="P363" i="3" s="1"/>
  <c r="N401" i="3"/>
  <c r="P401" i="3" s="1"/>
  <c r="G545" i="3"/>
  <c r="N256" i="3"/>
  <c r="P256" i="3" s="1"/>
  <c r="L551" i="2"/>
  <c r="N551" i="2" s="1"/>
  <c r="P551" i="2" s="1"/>
  <c r="L7" i="2"/>
  <c r="I556" i="2"/>
  <c r="L394" i="2"/>
  <c r="N394" i="2" s="1"/>
  <c r="P394" i="2" s="1"/>
  <c r="P545" i="3" l="1"/>
  <c r="N545" i="3"/>
  <c r="L556" i="2"/>
  <c r="N7" i="2"/>
  <c r="N556" i="2" l="1"/>
  <c r="P7" i="2"/>
  <c r="P556" i="2" s="1"/>
</calcChain>
</file>

<file path=xl/sharedStrings.xml><?xml version="1.0" encoding="utf-8"?>
<sst xmlns="http://schemas.openxmlformats.org/spreadsheetml/2006/main" count="3866" uniqueCount="1066">
  <si>
    <t>HALL OF RESIDENCE No. II</t>
  </si>
  <si>
    <t xml:space="preserve">STUDENT MESS BILL </t>
  </si>
  <si>
    <t>Sl. No.</t>
  </si>
  <si>
    <t>Roll No.</t>
  </si>
  <si>
    <t>Name of Students</t>
  </si>
  <si>
    <t>BLOCK NO.</t>
  </si>
  <si>
    <t>ROOM NO.</t>
  </si>
  <si>
    <t>LEDGER FOLIO NO.</t>
  </si>
  <si>
    <t>MONTH OF MESS DUES</t>
  </si>
  <si>
    <t>YEAR OF MESS DUES</t>
  </si>
  <si>
    <t>ARREAR MESS DUES</t>
  </si>
  <si>
    <t>ARREAR OTHER DUES</t>
  </si>
  <si>
    <t>FINE FOR LATE PAYMENT</t>
  </si>
  <si>
    <t>Room No</t>
  </si>
  <si>
    <t>Total Days</t>
  </si>
  <si>
    <t>Rebate Days</t>
  </si>
  <si>
    <t>Effective     Bill      Days</t>
  </si>
  <si>
    <t>Rate Per Day</t>
  </si>
  <si>
    <t>Basic
Bill</t>
  </si>
  <si>
    <t>Extra Messing</t>
  </si>
  <si>
    <t>Disposal Plate Packing Charges</t>
  </si>
  <si>
    <t>Est. Amount</t>
  </si>
  <si>
    <t>Total</t>
  </si>
  <si>
    <t>Grand Total</t>
  </si>
  <si>
    <t>No.</t>
  </si>
  <si>
    <t>Days</t>
  </si>
  <si>
    <t>Per Day</t>
  </si>
  <si>
    <t>Amount</t>
  </si>
  <si>
    <t>SAMARTH SINGH</t>
  </si>
  <si>
    <t>ASHISH</t>
  </si>
  <si>
    <t>G  178</t>
  </si>
  <si>
    <t>BHUKYA VEERENDAR</t>
  </si>
  <si>
    <t>HEMANT SINGH</t>
  </si>
  <si>
    <t>NITISH SHANKAR</t>
  </si>
  <si>
    <t>ROHIT KUMAR</t>
  </si>
  <si>
    <t>SANDESH NARAYAN</t>
  </si>
  <si>
    <t>SHYAM BAHMANI</t>
  </si>
  <si>
    <t>ABHISHEK MEENA</t>
  </si>
  <si>
    <t>ADITYA NEELABHA</t>
  </si>
  <si>
    <t>AMIT KUMAR</t>
  </si>
  <si>
    <t>ANIL GUSAIWAL</t>
  </si>
  <si>
    <t>DEEPESH CHANDRA</t>
  </si>
  <si>
    <t>F  364</t>
  </si>
  <si>
    <t>HARSH CHOUDHARY</t>
  </si>
  <si>
    <t>KUMAR RAJNISH</t>
  </si>
  <si>
    <t>MESHRAM MANAV PRAFUL</t>
  </si>
  <si>
    <t>PRANJAL PRATAP DUBEY</t>
  </si>
  <si>
    <t>TARUN KUMAR KATCHH</t>
  </si>
  <si>
    <t>ASHESH THAMIR</t>
  </si>
  <si>
    <t>ASHISH BAIRWA</t>
  </si>
  <si>
    <t>ASHISH GAUTAM</t>
  </si>
  <si>
    <t>ATUL GUPTA</t>
  </si>
  <si>
    <t>AVINASH SAINI</t>
  </si>
  <si>
    <t>CHIRAG DASH</t>
  </si>
  <si>
    <t>DEVESH MEENA</t>
  </si>
  <si>
    <t>GYANRANJAN MURMU</t>
  </si>
  <si>
    <t>HARSH BHATI</t>
  </si>
  <si>
    <t>HARSH CHAK</t>
  </si>
  <si>
    <t>KARAN</t>
  </si>
  <si>
    <t>KARTIKEYAN IYER</t>
  </si>
  <si>
    <t>MAYANK PUSHPJEET</t>
  </si>
  <si>
    <t>MIHIR GUPTA</t>
  </si>
  <si>
    <t>MOHD FAHAD</t>
  </si>
  <si>
    <t>PRINCE YADAV</t>
  </si>
  <si>
    <t>RINKU</t>
  </si>
  <si>
    <t>RUPESH KUMAR</t>
  </si>
  <si>
    <t>SACHIN KUMAR</t>
  </si>
  <si>
    <t>SANJAY SUGUNAN</t>
  </si>
  <si>
    <t>SUMIT BALAVANT KAMBLE</t>
  </si>
  <si>
    <t>TARUN KUMAR</t>
  </si>
  <si>
    <t>TUSHAR CHAUHAN</t>
  </si>
  <si>
    <t>VICKY</t>
  </si>
  <si>
    <t>YUVRAJ SINGH</t>
  </si>
  <si>
    <t>RAHUL</t>
  </si>
  <si>
    <t>KETHAVATH SANTHOSH</t>
  </si>
  <si>
    <t>E  357</t>
  </si>
  <si>
    <t>AADITYA BIJARNIYA</t>
  </si>
  <si>
    <t>AARNAV GUPTA</t>
  </si>
  <si>
    <t>AARUSH SINGH</t>
  </si>
  <si>
    <t>AARYAN MAHESHWARI</t>
  </si>
  <si>
    <t>AAYUSH DUBEY</t>
  </si>
  <si>
    <t>AAYUSH SHAILESH JHAWAR</t>
  </si>
  <si>
    <t>ABEER GUPTA</t>
  </si>
  <si>
    <t>ABHAY TRIPATHI</t>
  </si>
  <si>
    <t>ABHIMANYU SOLANKI</t>
  </si>
  <si>
    <t>ABHISHEK KUMAR</t>
  </si>
  <si>
    <t>ADARSH MISHRA</t>
  </si>
  <si>
    <t>ADITYA DESHMUKH</t>
  </si>
  <si>
    <t>ADITYA NITIN PATIL</t>
  </si>
  <si>
    <t>ADITYA ROSE</t>
  </si>
  <si>
    <t>ADWAAIIT PANDE</t>
  </si>
  <si>
    <t>AGASTYA MIGLANI</t>
  </si>
  <si>
    <t>AHMED ADNAN GULAM HASNAIN</t>
  </si>
  <si>
    <t>AKSHAT DHOTE</t>
  </si>
  <si>
    <t>AKSHAT JAIN</t>
  </si>
  <si>
    <t>AKSHAT SINGHANIA</t>
  </si>
  <si>
    <t>AKUL AGARWAL</t>
  </si>
  <si>
    <t>AMAN KUMAR SINGH</t>
  </si>
  <si>
    <t>AMEY DIKSHIT</t>
  </si>
  <si>
    <t>ANIRUDH SINGH</t>
  </si>
  <si>
    <t>ANKIT AGARWAL</t>
  </si>
  <si>
    <t>ANKIT KUMAR</t>
  </si>
  <si>
    <t>ANKIT KUMAR DUBEY</t>
  </si>
  <si>
    <t>ANSH VERMA</t>
  </si>
  <si>
    <t>ANURAG SHARMA</t>
  </si>
  <si>
    <t>ANURAG THAKUR</t>
  </si>
  <si>
    <t>ARCHIL MOGRA</t>
  </si>
  <si>
    <t>ARITRA KOLAY</t>
  </si>
  <si>
    <t>ARMAAN PRATIK PASAYAT</t>
  </si>
  <si>
    <t>ARNAV BANSAL</t>
  </si>
  <si>
    <t>ARNAV GUPTA</t>
  </si>
  <si>
    <t>ARUZ AWASTHI</t>
  </si>
  <si>
    <t>ARYAMAN</t>
  </si>
  <si>
    <t>ARYAN GUPTA</t>
  </si>
  <si>
    <t>ARYAN KUMAR</t>
  </si>
  <si>
    <t>ARYAN MAHESH GUPTA</t>
  </si>
  <si>
    <t>ASHISH UPADHYAY</t>
  </si>
  <si>
    <t>ASHUTOSH PATEL</t>
  </si>
  <si>
    <t>AVANEESH P</t>
  </si>
  <si>
    <t>AVIRAL GUPTA</t>
  </si>
  <si>
    <t>AVVARI HRUSHIKESH ROOP</t>
  </si>
  <si>
    <t>AWNISH KUMAR</t>
  </si>
  <si>
    <t>AYUSH GOYAL</t>
  </si>
  <si>
    <t>AYUSH RAJ</t>
  </si>
  <si>
    <t>AYUSH YADAV</t>
  </si>
  <si>
    <t>AYUSHMAN DARUKA</t>
  </si>
  <si>
    <t>BANDI ADITYA</t>
  </si>
  <si>
    <t>BHANU PRATAP</t>
  </si>
  <si>
    <t>BHAVYA CHAUHAN</t>
  </si>
  <si>
    <t>BIMAL DEEP</t>
  </si>
  <si>
    <t>BOLLU SHARATH CHANDRA</t>
  </si>
  <si>
    <t>CHAITANYA DHAWAN</t>
  </si>
  <si>
    <t>DAKSH SINGH</t>
  </si>
  <si>
    <t>DANNY DILIP GEORGE</t>
  </si>
  <si>
    <t>DERANGULA SUJITH</t>
  </si>
  <si>
    <t>DEV SACHAN</t>
  </si>
  <si>
    <t>DEVANSH ABHAY DHOK</t>
  </si>
  <si>
    <t>DEVANSH BHARDWAJ</t>
  </si>
  <si>
    <t>DEVANSH KARTIK</t>
  </si>
  <si>
    <t>DHAKSHITH SURESHKUMAR</t>
  </si>
  <si>
    <t>DHRUV KUMAR</t>
  </si>
  <si>
    <t>DHRUV SURESHBHAI AMIN</t>
  </si>
  <si>
    <t>DIVYAMAN PAL</t>
  </si>
  <si>
    <t>DIVYANSH SINGH MERTIA</t>
  </si>
  <si>
    <t>DNYANESH HEMENDRA SHINDE</t>
  </si>
  <si>
    <t>FARIZ MASHHOOD ALI</t>
  </si>
  <si>
    <t>HARISEN</t>
  </si>
  <si>
    <t>HARSH GUPTA</t>
  </si>
  <si>
    <t>HARSH VARDHAN</t>
  </si>
  <si>
    <t>HARSH VERMA</t>
  </si>
  <si>
    <t>HARSHIT MEENA</t>
  </si>
  <si>
    <t>HEMESH SAINI</t>
  </si>
  <si>
    <t>HIMANSHU DUGAR</t>
  </si>
  <si>
    <t>ITESH MISHRA</t>
  </si>
  <si>
    <t>JAY MUKESH GUPTA</t>
  </si>
  <si>
    <t>JAYKANT NAYAK</t>
  </si>
  <si>
    <t>KAMAL YOGESH JAISWAL</t>
  </si>
  <si>
    <t>KANDULA AMAR NADHU</t>
  </si>
  <si>
    <t>KARAN GUPTA</t>
  </si>
  <si>
    <t>KARAN KALPESH DAVE</t>
  </si>
  <si>
    <t>KARAN KUMAR</t>
  </si>
  <si>
    <t>KARPURAPU ANIKET KUMAR</t>
  </si>
  <si>
    <t>KAUSHEY</t>
  </si>
  <si>
    <t>KESHAV BANSAL</t>
  </si>
  <si>
    <t>KETHAVATH UPENDAR</t>
  </si>
  <si>
    <t>KRISH AGARWAL</t>
  </si>
  <si>
    <t>KRISH ARORA</t>
  </si>
  <si>
    <t>KSHETRIMAYUM KEYNON SINGH</t>
  </si>
  <si>
    <t>KSHITIJ BHARDWAJ</t>
  </si>
  <si>
    <t>KSHITIJ SRIVASTAVA</t>
  </si>
  <si>
    <t>KUMAR SHUBHAM</t>
  </si>
  <si>
    <t>KUSHAGRA TIWARI</t>
  </si>
  <si>
    <t>LAVISH KANWA</t>
  </si>
  <si>
    <t>LOKESH KUMAR</t>
  </si>
  <si>
    <t>MAINAK SARKAR</t>
  </si>
  <si>
    <t>MAKWANA KRISHNA LALITBHAI</t>
  </si>
  <si>
    <t>MANDALA HARSHA YOGANANDA BHARATI</t>
  </si>
  <si>
    <t>MD ARSAL ASIF</t>
  </si>
  <si>
    <t>MEDIDHA ENOCH EMMANUEL</t>
  </si>
  <si>
    <t>MORE KAPIL PRASHANT</t>
  </si>
  <si>
    <t>MRINAL CHATURVEDI</t>
  </si>
  <si>
    <t>NEEL BASAK</t>
  </si>
  <si>
    <t>NITHIN DH</t>
  </si>
  <si>
    <t>OM BHARTIYA</t>
  </si>
  <si>
    <t>OM CHANDRAKANT CHAUDHARI</t>
  </si>
  <si>
    <t>PARV JAIN</t>
  </si>
  <si>
    <t>PATIL VED VINAY</t>
  </si>
  <si>
    <t>PAWAR PRUTHVIRAJ</t>
  </si>
  <si>
    <t>PAWAR VIVEK KEDARNATH</t>
  </si>
  <si>
    <t>PEEYUSH AGARWAL</t>
  </si>
  <si>
    <t>PRAKHAR KAUSHAL</t>
  </si>
  <si>
    <t>PRANJAL GUPTA</t>
  </si>
  <si>
    <t>PRATHVI RATHORE</t>
  </si>
  <si>
    <t>PRATYUSH KUMAR SINGH</t>
  </si>
  <si>
    <t>PRATYUSH SRIVASTAVA</t>
  </si>
  <si>
    <t>PRIYANGSHU BHATTACHARYYA</t>
  </si>
  <si>
    <t>PRIYANSHU KUMAR CHAUDHARY</t>
  </si>
  <si>
    <t>PRUTHVIRAJ SURENDRA MEGHE</t>
  </si>
  <si>
    <t>PULKITKUMAR GAJIPARA</t>
  </si>
  <si>
    <t>PURI RONAV GUNJAN</t>
  </si>
  <si>
    <t>PUSHKAR SHAH</t>
  </si>
  <si>
    <t>RAZIQ ABDULLA A M</t>
  </si>
  <si>
    <t>RHYTHM AGRAWAL</t>
  </si>
  <si>
    <t>RIDHAM DIVYAKANT SOLANKI</t>
  </si>
  <si>
    <t>RISHI DIVYA KIRTI</t>
  </si>
  <si>
    <t>ROHAN RAJ</t>
  </si>
  <si>
    <t>ROHIT VINOD ATKURKAR</t>
  </si>
  <si>
    <t>ROUSHAN RAJ</t>
  </si>
  <si>
    <t>SAKET SUNIL NANDEDKAR</t>
  </si>
  <si>
    <t>SANCHIT GARG</t>
  </si>
  <si>
    <t>SANJAY KUMAR</t>
  </si>
  <si>
    <t>SAPTARSHI MANDAL</t>
  </si>
  <si>
    <t>SARVOTTAM SINGH</t>
  </si>
  <si>
    <t>SATTYADEEP GARG</t>
  </si>
  <si>
    <t>SAUBHAGYA PANDEY</t>
  </si>
  <si>
    <t>SHANTANU PRAKASH</t>
  </si>
  <si>
    <t>SHAURYA SINGH</t>
  </si>
  <si>
    <t>SHAURYA SRIVASTAVA</t>
  </si>
  <si>
    <t>SHIVAM MEENA</t>
  </si>
  <si>
    <t>SHIVANSH YADAV</t>
  </si>
  <si>
    <t>SHIVRAM KHATIK</t>
  </si>
  <si>
    <t>SHREYANSH SINGH</t>
  </si>
  <si>
    <t>SHREYAS GUPTA</t>
  </si>
  <si>
    <t>SHUBHAM SINGH</t>
  </si>
  <si>
    <t>SIDDHANT SHEKHAR</t>
  </si>
  <si>
    <t>SIDDHARTH JAISWAL</t>
  </si>
  <si>
    <t>SNEHASISH HALDAR</t>
  </si>
  <si>
    <t>SOLANKI SHREY JIGNESHBHAI</t>
  </si>
  <si>
    <t>SOMA KOUSHIK</t>
  </si>
  <si>
    <t>SOMESHWAR SINGH</t>
  </si>
  <si>
    <t>SOMYA KUMAR</t>
  </si>
  <si>
    <t>SOUMYADITTYA CHANDRA</t>
  </si>
  <si>
    <t>SRUJAN SACHIN BHIRUD</t>
  </si>
  <si>
    <t>SUBHANKAR SUTRADHAR</t>
  </si>
  <si>
    <t>SUDDAWAR ABHINAY TEJA</t>
  </si>
  <si>
    <t>SUSHANT KUMAR</t>
  </si>
  <si>
    <t>SUVID GOEL</t>
  </si>
  <si>
    <t>SUYASH KAPOOR</t>
  </si>
  <si>
    <t>SUYASH KUMAR</t>
  </si>
  <si>
    <t>SUYASH PARSENDIYA</t>
  </si>
  <si>
    <t>SWAPNIL GARG</t>
  </si>
  <si>
    <t>SWARAJ</t>
  </si>
  <si>
    <t>SWARNIM VERMA</t>
  </si>
  <si>
    <t>T SUKUMAR</t>
  </si>
  <si>
    <t>TANISHQ SONI</t>
  </si>
  <si>
    <t>TUSHAR DUA</t>
  </si>
  <si>
    <t>UDAYABHANU NATH</t>
  </si>
  <si>
    <t>UDIT CHOUDHARY</t>
  </si>
  <si>
    <t>VAIBHAV GUPTA</t>
  </si>
  <si>
    <t>VATTIKUTI SUSRUTH</t>
  </si>
  <si>
    <t>VEMULA ANURAG SAI</t>
  </si>
  <si>
    <t>VIBHOR SRIVASTAVA</t>
  </si>
  <si>
    <t>VICKY MEROTHA</t>
  </si>
  <si>
    <t>VIKASH SUNDA</t>
  </si>
  <si>
    <t>VINAYAK DALMIA</t>
  </si>
  <si>
    <t>VINEET KUMAR SHARMA</t>
  </si>
  <si>
    <t>VISHAL KUMAR</t>
  </si>
  <si>
    <t>YAJAT PARIKH</t>
  </si>
  <si>
    <t>YATHARTH SHARMA</t>
  </si>
  <si>
    <t>YOGESH VERMA</t>
  </si>
  <si>
    <t>YUVRAJ</t>
  </si>
  <si>
    <t>YUVRAJ SAHU</t>
  </si>
  <si>
    <t>TAYADE AKHILESH KISHOR</t>
  </si>
  <si>
    <t>RATNESH ARGAL</t>
  </si>
  <si>
    <t>SANJAY YADAV</t>
  </si>
  <si>
    <t>ABHINAV MISHRA</t>
  </si>
  <si>
    <t>ABHISHEK BANERJEE</t>
  </si>
  <si>
    <t>ADITYA KUMAR</t>
  </si>
  <si>
    <t>AJAY KUMAR</t>
  </si>
  <si>
    <t>AKSHIT GOYAL</t>
  </si>
  <si>
    <t>AMAN PANDEY</t>
  </si>
  <si>
    <t>ANKESH PRATAP SINGH</t>
  </si>
  <si>
    <t>ANUBHAV TIWARI</t>
  </si>
  <si>
    <t>ARSHAD ALAM</t>
  </si>
  <si>
    <t>ARYAN MISHRA</t>
  </si>
  <si>
    <t>AVNISH KUMAR</t>
  </si>
  <si>
    <t>BIBRATA KUMAR BARMAN</t>
  </si>
  <si>
    <t>BRIJESH R</t>
  </si>
  <si>
    <t>CHANDAN KUMAR SINGH</t>
  </si>
  <si>
    <t>DIVYANSHU ARYA</t>
  </si>
  <si>
    <t>DURGESH MISHRA</t>
  </si>
  <si>
    <t>GAURAV KUMAR GUPTA</t>
  </si>
  <si>
    <t>GAURAV TOMAR</t>
  </si>
  <si>
    <t>INDRAJ PRAJAPAT</t>
  </si>
  <si>
    <t>KAMAL SHARMA</t>
  </si>
  <si>
    <t>KRISHANU MUKHERJEE</t>
  </si>
  <si>
    <t>MAINAK SAHA</t>
  </si>
  <si>
    <t>MURALI MANOHAR</t>
  </si>
  <si>
    <t>PANKAJ KAJAL</t>
  </si>
  <si>
    <t>PRANJAL VERMA</t>
  </si>
  <si>
    <t>PRASENJIT SARKAR</t>
  </si>
  <si>
    <t>RAKESH</t>
  </si>
  <si>
    <t>SAGAR MANDAL</t>
  </si>
  <si>
    <t>SAGNIK BANERJEE</t>
  </si>
  <si>
    <t>SAGNIK ROY</t>
  </si>
  <si>
    <t>SARBOJIT DAS</t>
  </si>
  <si>
    <t>SAURABH CHAUBEY</t>
  </si>
  <si>
    <t>SAYAN HOWLY</t>
  </si>
  <si>
    <t>SAYAN MUKHERJEE</t>
  </si>
  <si>
    <t>SAYANTA BISWAS</t>
  </si>
  <si>
    <t>SIBIL MURMU</t>
  </si>
  <si>
    <t>SOHAN PATTNAIK</t>
  </si>
  <si>
    <t>SOUMO BISWAS</t>
  </si>
  <si>
    <t>SURAJIT ADAK</t>
  </si>
  <si>
    <t>SURESH</t>
  </si>
  <si>
    <t>SURESH MONDAL</t>
  </si>
  <si>
    <t>SWAPNONIL MONDAL</t>
  </si>
  <si>
    <t>TATHAGATA BANERJEE</t>
  </si>
  <si>
    <t>URJASWEEN CHAKRABORTY</t>
  </si>
  <si>
    <t>VASAM VIVEK</t>
  </si>
  <si>
    <t>VIBHOR BHATT</t>
  </si>
  <si>
    <t>VIKAS</t>
  </si>
  <si>
    <t>VIKASH KESHARI</t>
  </si>
  <si>
    <t>VIPUL KUMAR</t>
  </si>
  <si>
    <t>VIVEK KUMAR</t>
  </si>
  <si>
    <t>YASHASVI</t>
  </si>
  <si>
    <t>Total &gt;&gt;&gt;&gt;&gt;&gt;&gt;&gt;&gt;&gt;&gt;&gt;&gt;&gt;&gt;&gt;&gt;&gt;&gt;&gt;&gt;&gt;&gt;&gt;&gt;&gt;&gt;&gt;&gt;&gt;&gt;&gt;&gt;&gt;&gt;&gt;&gt;&gt;</t>
  </si>
  <si>
    <t>INDIAN INSTITUTE OF TECHNOLOGY , KANPUR</t>
  </si>
  <si>
    <t>NIHAR TAKSANDE</t>
  </si>
  <si>
    <t>A  306</t>
  </si>
  <si>
    <t>A  301</t>
  </si>
  <si>
    <t>A  101</t>
  </si>
  <si>
    <t>F  360</t>
  </si>
  <si>
    <t>F  370</t>
  </si>
  <si>
    <t>NISHANT KUMBAWAT</t>
  </si>
  <si>
    <t>F  369</t>
  </si>
  <si>
    <t>D  348</t>
  </si>
  <si>
    <t>SAURABH VINOD AGRAWAL</t>
  </si>
  <si>
    <t>F  362</t>
  </si>
  <si>
    <t>AAKASH SINGH</t>
  </si>
  <si>
    <t>E  359</t>
  </si>
  <si>
    <t>F  365</t>
  </si>
  <si>
    <t>ADARSH VERMA</t>
  </si>
  <si>
    <t>G  278</t>
  </si>
  <si>
    <t>BANOTH NAVEEN</t>
  </si>
  <si>
    <t>F  368</t>
  </si>
  <si>
    <t>F  363</t>
  </si>
  <si>
    <t>NAVEENKUMAR V</t>
  </si>
  <si>
    <t>RAGHAV PRAKASH AGARWAL</t>
  </si>
  <si>
    <t>SAURAV KUMAR (U Paswan)</t>
  </si>
  <si>
    <t>VARUN DEV LASKOTRA</t>
  </si>
  <si>
    <t>ADITYA SHARMA</t>
  </si>
  <si>
    <t>AJAY SINGH KANSHANA</t>
  </si>
  <si>
    <t>APRIL SAMAD</t>
  </si>
  <si>
    <t>A  310</t>
  </si>
  <si>
    <t>D  347</t>
  </si>
  <si>
    <t>A  103</t>
  </si>
  <si>
    <t>A  108</t>
  </si>
  <si>
    <t>ATTUNURU NEELADRI REDDY</t>
  </si>
  <si>
    <t>A  102</t>
  </si>
  <si>
    <t>F  366</t>
  </si>
  <si>
    <t>BHAROTH RAMNAIK</t>
  </si>
  <si>
    <t>A  307</t>
  </si>
  <si>
    <t>D RAKHU RAMAI</t>
  </si>
  <si>
    <t>G  381</t>
  </si>
  <si>
    <t>GAJENGI RISHI</t>
  </si>
  <si>
    <t>A  308</t>
  </si>
  <si>
    <t>GUPTA SUMIT ANIRUDHA</t>
  </si>
  <si>
    <t>A  311</t>
  </si>
  <si>
    <t>F  367</t>
  </si>
  <si>
    <t>A  302</t>
  </si>
  <si>
    <t>HARSH VARDHAN SINGH</t>
  </si>
  <si>
    <t>JAYANTH A H</t>
  </si>
  <si>
    <t>D  346</t>
  </si>
  <si>
    <t>KALIKIVAYI KARTHIK</t>
  </si>
  <si>
    <t>A  305</t>
  </si>
  <si>
    <t>KARTIKEY KUMAR</t>
  </si>
  <si>
    <t>MD DILSHAD</t>
  </si>
  <si>
    <t>MUKESH KUMAR VISHWAKARMA</t>
  </si>
  <si>
    <t>A  304</t>
  </si>
  <si>
    <t>NISHVAAN SAI H</t>
  </si>
  <si>
    <t>ONKAR SHRIKRISHNA DASARI</t>
  </si>
  <si>
    <t>A  309</t>
  </si>
  <si>
    <t>PANKAJ NIRMAL</t>
  </si>
  <si>
    <t>RAGHUVIR KUMAR</t>
  </si>
  <si>
    <t>A  100</t>
  </si>
  <si>
    <t>RUSTAM TILAKCHAND PARDHI</t>
  </si>
  <si>
    <t>A  303</t>
  </si>
  <si>
    <t>SAI SHASHANK RAPOLU</t>
  </si>
  <si>
    <t>SHIVAM GUJARIA</t>
  </si>
  <si>
    <t>SUMIT KUMAR</t>
  </si>
  <si>
    <t>SWAPNIL BAGDE</t>
  </si>
  <si>
    <t>VADDEPALLY MEENAN</t>
  </si>
  <si>
    <t>VANKUDOTHU AJAY NAYAK</t>
  </si>
  <si>
    <t>VAVILAPALLI RAVI KIRAN</t>
  </si>
  <si>
    <t>VIJAY GAGABHAI MAKWANA</t>
  </si>
  <si>
    <t>VISHAL PANDEY</t>
  </si>
  <si>
    <t>YASH CHAUDHARY</t>
  </si>
  <si>
    <t>YUVRAJ MIMROT</t>
  </si>
  <si>
    <t>AADI SINGH</t>
  </si>
  <si>
    <t>B  223</t>
  </si>
  <si>
    <t>AADITYA AMLAN  PANDA</t>
  </si>
  <si>
    <t>C  124</t>
  </si>
  <si>
    <t>AATRI NAG</t>
  </si>
  <si>
    <t>A  205</t>
  </si>
  <si>
    <t>ABHIMANYU SINGH</t>
  </si>
  <si>
    <t>D  245</t>
  </si>
  <si>
    <t>ABHINAV KUMAR</t>
  </si>
  <si>
    <t>A  204</t>
  </si>
  <si>
    <t>ABHISHEK KANTI SAHU</t>
  </si>
  <si>
    <t>D  142</t>
  </si>
  <si>
    <t>B  123</t>
  </si>
  <si>
    <t>B  213</t>
  </si>
  <si>
    <t>ADARSH PAL</t>
  </si>
  <si>
    <t>B  325</t>
  </si>
  <si>
    <t>ADESH SINGH</t>
  </si>
  <si>
    <t>B  112</t>
  </si>
  <si>
    <t>ADHIRAJ GUPTA</t>
  </si>
  <si>
    <t>A  203</t>
  </si>
  <si>
    <t>ADITYA GAUTAM</t>
  </si>
  <si>
    <t>E  149</t>
  </si>
  <si>
    <t>ADITYA NALIN THAKUR</t>
  </si>
  <si>
    <t>E  147</t>
  </si>
  <si>
    <t>ADITYA PRAKASH</t>
  </si>
  <si>
    <t>E  155</t>
  </si>
  <si>
    <t>ADITYA RAJ MISHRA</t>
  </si>
  <si>
    <t>D  143</t>
  </si>
  <si>
    <t>ADWAIT VILAS KADAM</t>
  </si>
  <si>
    <t>C  127</t>
  </si>
  <si>
    <t>AGAM PIPERSENIA</t>
  </si>
  <si>
    <t>AKARSH VERMA</t>
  </si>
  <si>
    <t>D  144</t>
  </si>
  <si>
    <t>AKSHAT TATU</t>
  </si>
  <si>
    <t>E  254</t>
  </si>
  <si>
    <t>AKSHIT SHUKRAWAL</t>
  </si>
  <si>
    <t>E  151</t>
  </si>
  <si>
    <t>A  206</t>
  </si>
  <si>
    <t>AMISH REZA</t>
  </si>
  <si>
    <t>B  111</t>
  </si>
  <si>
    <t>C  125</t>
  </si>
  <si>
    <t>ANANT SRIVASTAVA</t>
  </si>
  <si>
    <t>C  226</t>
  </si>
  <si>
    <t>ANAS ALI</t>
  </si>
  <si>
    <t>B  121</t>
  </si>
  <si>
    <t>ANIKET GUPTA</t>
  </si>
  <si>
    <t>ANIL KUMAR REDDY L</t>
  </si>
  <si>
    <t>C  224</t>
  </si>
  <si>
    <t>ANISH SAHU</t>
  </si>
  <si>
    <t>C  229</t>
  </si>
  <si>
    <t>ANSHUL</t>
  </si>
  <si>
    <t>E  253</t>
  </si>
  <si>
    <t>ANSHUL PATEL</t>
  </si>
  <si>
    <t>ANSHUL SURYAWANSHI</t>
  </si>
  <si>
    <t>E  249</t>
  </si>
  <si>
    <t>ANUKALP RAI</t>
  </si>
  <si>
    <t>B  117</t>
  </si>
  <si>
    <t>ARCHIT ATREY</t>
  </si>
  <si>
    <t>ARJIT VERMA</t>
  </si>
  <si>
    <t>C  129</t>
  </si>
  <si>
    <t>ARPIT YADAV</t>
  </si>
  <si>
    <t>ARUNKUMAR DURAISAMY</t>
  </si>
  <si>
    <t>ARUSH UPADHYAYA</t>
  </si>
  <si>
    <t>ARYAN</t>
  </si>
  <si>
    <t>C  132</t>
  </si>
  <si>
    <t>ARYAN BAIPLAWAT</t>
  </si>
  <si>
    <t>B  122</t>
  </si>
  <si>
    <t>ARYAN JADON</t>
  </si>
  <si>
    <t>ARYAN NIGAM</t>
  </si>
  <si>
    <t>D  145</t>
  </si>
  <si>
    <t>ARYAN VERMA</t>
  </si>
  <si>
    <t>D  138</t>
  </si>
  <si>
    <t>ASHUTOSH GOEL</t>
  </si>
  <si>
    <t>B  221</t>
  </si>
  <si>
    <t>ASHVIN PATIDAR</t>
  </si>
  <si>
    <t>D  141</t>
  </si>
  <si>
    <t>ASHWANI KUMAR SINGH</t>
  </si>
  <si>
    <t>E  250</t>
  </si>
  <si>
    <t>ASHWIN CHAUBEY</t>
  </si>
  <si>
    <t>E  257</t>
  </si>
  <si>
    <t>ATHARVA SINGH</t>
  </si>
  <si>
    <t>AYUSH DIXIT</t>
  </si>
  <si>
    <t>A  207</t>
  </si>
  <si>
    <t>AYUSH KUMAR YADAV</t>
  </si>
  <si>
    <t>D  135</t>
  </si>
  <si>
    <t>AYUSH MEENA</t>
  </si>
  <si>
    <t>C  232</t>
  </si>
  <si>
    <t>AYUSH PATEL</t>
  </si>
  <si>
    <t>AYUSH SRIVASTAVA</t>
  </si>
  <si>
    <t>D  241</t>
  </si>
  <si>
    <t>BADHAVATH HARSHAVARDHAN</t>
  </si>
  <si>
    <t>BAVISKAR PRATHAMESH PRAVIN</t>
  </si>
  <si>
    <t>BHAVISHYA GUPTA</t>
  </si>
  <si>
    <t>D  146</t>
  </si>
  <si>
    <t>BHAVYA SHARMA</t>
  </si>
  <si>
    <t>E  154</t>
  </si>
  <si>
    <t>BHOOSHI ANIRUDH</t>
  </si>
  <si>
    <t>E  148</t>
  </si>
  <si>
    <t>DARISI MAHESH</t>
  </si>
  <si>
    <t>C  130</t>
  </si>
  <si>
    <t>DASHRATH MEENA</t>
  </si>
  <si>
    <t>B  219</t>
  </si>
  <si>
    <t>DEBRAJ KARMAKAR</t>
  </si>
  <si>
    <t>DENCHANADULA RUSHIKESH CHARY</t>
  </si>
  <si>
    <t>A  200</t>
  </si>
  <si>
    <t>PARTH SUDHIR DESAI</t>
  </si>
  <si>
    <t>C  131</t>
  </si>
  <si>
    <t>DEVANSH GUPTA</t>
  </si>
  <si>
    <t>DEVRAJ MATHUR</t>
  </si>
  <si>
    <t>D  244</t>
  </si>
  <si>
    <t>DHARAVATH YASWANTH AKHIL</t>
  </si>
  <si>
    <t>D  134</t>
  </si>
  <si>
    <t>DHARMENDRA JANGIR</t>
  </si>
  <si>
    <t>E  150</t>
  </si>
  <si>
    <t>DHEERAJ DAGAR</t>
  </si>
  <si>
    <t>DHRUV GUPTA</t>
  </si>
  <si>
    <t>D  243</t>
  </si>
  <si>
    <t>DHRUV MITTAL</t>
  </si>
  <si>
    <t>D  235</t>
  </si>
  <si>
    <t>DIPENDRA PRATAP SINGH</t>
  </si>
  <si>
    <t>DIVYAM AGARWAL</t>
  </si>
  <si>
    <t>B  120</t>
  </si>
  <si>
    <t>EKANSH BAJPAI</t>
  </si>
  <si>
    <t>D  239</t>
  </si>
  <si>
    <t>GARV GULATI</t>
  </si>
  <si>
    <t>B  110</t>
  </si>
  <si>
    <t>GAURAV KANAUJIYA</t>
  </si>
  <si>
    <t>A  209</t>
  </si>
  <si>
    <t>GAURAV KUKREJA</t>
  </si>
  <si>
    <t>GAUTAM KUMAR</t>
  </si>
  <si>
    <t>GAVNEESH</t>
  </si>
  <si>
    <t>GOPAL TIWARY</t>
  </si>
  <si>
    <t>HARDIK JINDAL</t>
  </si>
  <si>
    <t>E  256</t>
  </si>
  <si>
    <t>HARDIK MEENA</t>
  </si>
  <si>
    <t>HARISH CHOUDHARY</t>
  </si>
  <si>
    <t>D  246</t>
  </si>
  <si>
    <t>HARSH SINGH</t>
  </si>
  <si>
    <t>HARSHIT AGARWAL</t>
  </si>
  <si>
    <t>E  255</t>
  </si>
  <si>
    <t>HARSHIT GUPTA</t>
  </si>
  <si>
    <t>B  118</t>
  </si>
  <si>
    <t>HARSHIT KUMAR</t>
  </si>
  <si>
    <t>B  218</t>
  </si>
  <si>
    <t>ISHAAN GUPTA</t>
  </si>
  <si>
    <t>B  116</t>
  </si>
  <si>
    <t>ISHAN R MUKUNDHAN</t>
  </si>
  <si>
    <t>B  115</t>
  </si>
  <si>
    <t>JAGDEESH MEENA</t>
  </si>
  <si>
    <t>JAY JAIN</t>
  </si>
  <si>
    <t>E  152</t>
  </si>
  <si>
    <t>JAY PATEL</t>
  </si>
  <si>
    <t>E  251</t>
  </si>
  <si>
    <t>JAYANT BUDANIA</t>
  </si>
  <si>
    <t>KARTIKEYA KATIYAR</t>
  </si>
  <si>
    <t>C  133</t>
  </si>
  <si>
    <t>KAWALJEET SINGH</t>
  </si>
  <si>
    <t>D  234</t>
  </si>
  <si>
    <t>KHUSH GUPTA</t>
  </si>
  <si>
    <t>E  153</t>
  </si>
  <si>
    <t>KISHOR BRAHMANE</t>
  </si>
  <si>
    <t>KODUMURU SHANMUKHA UPENDRA RITHWIN</t>
  </si>
  <si>
    <t>KRISHANG BAMBA</t>
  </si>
  <si>
    <t>KSHITIJ BAGGA</t>
  </si>
  <si>
    <t>KSHITIJ PRATAP SINGH</t>
  </si>
  <si>
    <t>KULDEEPAK DHAR DWIVEDI</t>
  </si>
  <si>
    <t>B  222</t>
  </si>
  <si>
    <t>KUMAR GAURAV PRAKASH</t>
  </si>
  <si>
    <t>A  202</t>
  </si>
  <si>
    <t>KUMAR VISHAL</t>
  </si>
  <si>
    <t>B  212</t>
  </si>
  <si>
    <t>KUNDAN KUMAR</t>
  </si>
  <si>
    <t>E  247</t>
  </si>
  <si>
    <t>LAKSHYA KUMAR SINGH</t>
  </si>
  <si>
    <t>D  137</t>
  </si>
  <si>
    <t>LAVUDYA NETHAJI</t>
  </si>
  <si>
    <t>MADHAV LATA</t>
  </si>
  <si>
    <t>B  217</t>
  </si>
  <si>
    <t>MADHAV MAHESHWARI</t>
  </si>
  <si>
    <t>MAHAARAJAN J</t>
  </si>
  <si>
    <t>C  227</t>
  </si>
  <si>
    <t>MAHESH KUMAR MEENA</t>
  </si>
  <si>
    <t>MANAS KUMAR</t>
  </si>
  <si>
    <t>MANTRESH DHAHAVA</t>
  </si>
  <si>
    <t>MAYANK JHUNJHUNWALA</t>
  </si>
  <si>
    <t>MEET LALWANI</t>
  </si>
  <si>
    <t>MOHAMMED ANAS</t>
  </si>
  <si>
    <t>MOHD ADIL</t>
  </si>
  <si>
    <t>D  240</t>
  </si>
  <si>
    <t>MOHD MUFEED AMIR</t>
  </si>
  <si>
    <t>D  139</t>
  </si>
  <si>
    <t>MOHD SUFYAN</t>
  </si>
  <si>
    <t>D  140</t>
  </si>
  <si>
    <t>MOHIT RAWAT</t>
  </si>
  <si>
    <t>MUDIT JAIN</t>
  </si>
  <si>
    <t>E  156</t>
  </si>
  <si>
    <t>NAGMANI NAYAN</t>
  </si>
  <si>
    <t>D  237</t>
  </si>
  <si>
    <t>NAITIK HARBHAJANKA</t>
  </si>
  <si>
    <t>B  114</t>
  </si>
  <si>
    <t>NAMAN SETHI</t>
  </si>
  <si>
    <t>NARENDRA KUMAR AHIRWAR</t>
  </si>
  <si>
    <t>D  236</t>
  </si>
  <si>
    <t>NAVDEEP PRAJAPATI</t>
  </si>
  <si>
    <t>NAVEEN KUMAR MEENA</t>
  </si>
  <si>
    <t>NAVNIT PATEL</t>
  </si>
  <si>
    <t>NEERAJ KUMAR</t>
  </si>
  <si>
    <t>A  208</t>
  </si>
  <si>
    <t>NIKHIL GUPTA</t>
  </si>
  <si>
    <t>B  210</t>
  </si>
  <si>
    <t>NIKHIL JAIN</t>
  </si>
  <si>
    <t>NILESH MANESHWAR</t>
  </si>
  <si>
    <t>NIRLESH PANDEY</t>
  </si>
  <si>
    <t>NISCHAY MITTAL</t>
  </si>
  <si>
    <t>B  220</t>
  </si>
  <si>
    <t>NISCHAY PATEL</t>
  </si>
  <si>
    <t>B  211</t>
  </si>
  <si>
    <t>NITIN KUMAR</t>
  </si>
  <si>
    <t>OMKAR PRUSTY</t>
  </si>
  <si>
    <t>B  214</t>
  </si>
  <si>
    <t>PALAGIRI TOUSIF AHAMAD</t>
  </si>
  <si>
    <t>B  215</t>
  </si>
  <si>
    <t>PALLAV GOYAL</t>
  </si>
  <si>
    <t>PARNAPALLI SARATH KUMAR</t>
  </si>
  <si>
    <t>A  201</t>
  </si>
  <si>
    <t>PATIL PIYUSH SHIVAJI</t>
  </si>
  <si>
    <t>C  231</t>
  </si>
  <si>
    <t>PRABHANSHU CHOUDHARY</t>
  </si>
  <si>
    <t>PRANAV AGRAWAL</t>
  </si>
  <si>
    <t>E  157</t>
  </si>
  <si>
    <t>PRANSHU THIRANI</t>
  </si>
  <si>
    <t>C  230</t>
  </si>
  <si>
    <t>PRATHAM SINGHAL</t>
  </si>
  <si>
    <t>PRATYUSH GUPTA</t>
  </si>
  <si>
    <t>PREM KANSAGRA</t>
  </si>
  <si>
    <t>PULKIT DHAYAL</t>
  </si>
  <si>
    <t>RACHIT SAHU</t>
  </si>
  <si>
    <t>RAGHAV GOVIND</t>
  </si>
  <si>
    <t>RAGHAV MADAN</t>
  </si>
  <si>
    <t>RAJ VINAYAK MEENA</t>
  </si>
  <si>
    <t>RAJEEV KUMAR</t>
  </si>
  <si>
    <t>D  242</t>
  </si>
  <si>
    <t>RANGAN PAL</t>
  </si>
  <si>
    <t>E  248</t>
  </si>
  <si>
    <t>RATHLAVATH SIDDU</t>
  </si>
  <si>
    <t>RAUNAK JALAN</t>
  </si>
  <si>
    <t>REGAL SINGH</t>
  </si>
  <si>
    <t>RISHABH KATIYAR</t>
  </si>
  <si>
    <t>RISHIKESH DARGAD</t>
  </si>
  <si>
    <t>RISHIKESH SAHIL</t>
  </si>
  <si>
    <t>RITIK VIPUL SHAH</t>
  </si>
  <si>
    <t>RITVIK GOYAL</t>
  </si>
  <si>
    <t>C  225</t>
  </si>
  <si>
    <t>RIYANSHU KUMAR</t>
  </si>
  <si>
    <t>B  216</t>
  </si>
  <si>
    <t>ROHIT</t>
  </si>
  <si>
    <t>B  113</t>
  </si>
  <si>
    <t>ROHIT RAJ</t>
  </si>
  <si>
    <t>RUDRADEEP DATTA</t>
  </si>
  <si>
    <t>SAMARTH PAWAR</t>
  </si>
  <si>
    <t>SAMYAK JAIN</t>
  </si>
  <si>
    <t>D  238</t>
  </si>
  <si>
    <t>SANAPALA JASWANTH</t>
  </si>
  <si>
    <t>SANCHIT SHARMA</t>
  </si>
  <si>
    <t>SANDARIKARI SUMUKH</t>
  </si>
  <si>
    <t>SANIDHYA KUMAR JANGID</t>
  </si>
  <si>
    <t>C  233</t>
  </si>
  <si>
    <t>SANKUL</t>
  </si>
  <si>
    <t>SATYAM KUMAR</t>
  </si>
  <si>
    <t>SHAMIT KAMBLE</t>
  </si>
  <si>
    <t>E  252</t>
  </si>
  <si>
    <t>SHIKHAR CHAURASIA</t>
  </si>
  <si>
    <t>SHIVAM LAL</t>
  </si>
  <si>
    <t>SHIVHARE ANIKET LAXMIPRASAD</t>
  </si>
  <si>
    <t>SHORYA AGARWAL</t>
  </si>
  <si>
    <t>SIDDHASAR SARKATE</t>
  </si>
  <si>
    <t>B  119</t>
  </si>
  <si>
    <t>SIDHARTH A S</t>
  </si>
  <si>
    <t>SIKHA VAMSI</t>
  </si>
  <si>
    <t>C  126</t>
  </si>
  <si>
    <t>SOHEL SAINI</t>
  </si>
  <si>
    <t>SUBHADIP BAIDYA</t>
  </si>
  <si>
    <t>SUBHAM ANAND</t>
  </si>
  <si>
    <t>SUMIT NENIWAL</t>
  </si>
  <si>
    <t>C  128</t>
  </si>
  <si>
    <t>SURENDRA PRASAD</t>
  </si>
  <si>
    <t>SURYAWANSHI MRUNMAY SANJAY</t>
  </si>
  <si>
    <t>SUYASHVARDHAN RATHI</t>
  </si>
  <si>
    <t>SWARNA RAJ</t>
  </si>
  <si>
    <t>TAMOGHNA KUMAR</t>
  </si>
  <si>
    <t>TANISHQ BAGERIYA</t>
  </si>
  <si>
    <t>TANMAY SIDDHARTH</t>
  </si>
  <si>
    <t>UMANG GARG</t>
  </si>
  <si>
    <t>V HASHVITH NAIK</t>
  </si>
  <si>
    <t>V NIKHIL</t>
  </si>
  <si>
    <t>VAKULABHARANAM YASASWI</t>
  </si>
  <si>
    <t>VEDANSH PANDEY</t>
  </si>
  <si>
    <t>D  136</t>
  </si>
  <si>
    <t>VEDANT TIWARI</t>
  </si>
  <si>
    <t>VENKATESH</t>
  </si>
  <si>
    <t>VIDIT</t>
  </si>
  <si>
    <t>VIRAL CHITLANGIA</t>
  </si>
  <si>
    <t>YASH RAJENDRA JARWAL</t>
  </si>
  <si>
    <t>YASH TOMAR</t>
  </si>
  <si>
    <t>YASH VERMA</t>
  </si>
  <si>
    <t>YUVAN GORANI</t>
  </si>
  <si>
    <t>ZARTAF RAZA</t>
  </si>
  <si>
    <t>NIRAJ KUMAR PANDIT</t>
  </si>
  <si>
    <t>B  313</t>
  </si>
  <si>
    <t>C  326</t>
  </si>
  <si>
    <t>C  328</t>
  </si>
  <si>
    <t>G  377</t>
  </si>
  <si>
    <t>D  341</t>
  </si>
  <si>
    <t>B  318</t>
  </si>
  <si>
    <t>E  349</t>
  </si>
  <si>
    <t>G  174</t>
  </si>
  <si>
    <t>G  269</t>
  </si>
  <si>
    <t>C  331</t>
  </si>
  <si>
    <t>G  171</t>
  </si>
  <si>
    <t>G  373</t>
  </si>
  <si>
    <t>G  177</t>
  </si>
  <si>
    <t>D  339</t>
  </si>
  <si>
    <t>G  268</t>
  </si>
  <si>
    <t>C  327</t>
  </si>
  <si>
    <t>AKASH</t>
  </si>
  <si>
    <t>B  319</t>
  </si>
  <si>
    <t>G  173</t>
  </si>
  <si>
    <t>G  170</t>
  </si>
  <si>
    <t>B  321</t>
  </si>
  <si>
    <t>D  338</t>
  </si>
  <si>
    <t>B  314</t>
  </si>
  <si>
    <t>G  172</t>
  </si>
  <si>
    <t>E  358</t>
  </si>
  <si>
    <t>C  333</t>
  </si>
  <si>
    <t>G  378</t>
  </si>
  <si>
    <t>B  320</t>
  </si>
  <si>
    <t>G  275</t>
  </si>
  <si>
    <t>ARNAV JAIN</t>
  </si>
  <si>
    <t>G  374</t>
  </si>
  <si>
    <t>D  337</t>
  </si>
  <si>
    <t>D  340</t>
  </si>
  <si>
    <t>D  343</t>
  </si>
  <si>
    <t>E  354</t>
  </si>
  <si>
    <t>E  350</t>
  </si>
  <si>
    <t>G  273</t>
  </si>
  <si>
    <t>E  355</t>
  </si>
  <si>
    <t>C  334</t>
  </si>
  <si>
    <t>G  271</t>
  </si>
  <si>
    <t>E  353</t>
  </si>
  <si>
    <t>D  344</t>
  </si>
  <si>
    <t>CHAUDHARI DIVYESHBHAI RASIKBHAI</t>
  </si>
  <si>
    <t>E  352</t>
  </si>
  <si>
    <t>C  329</t>
  </si>
  <si>
    <t>G  176</t>
  </si>
  <si>
    <t>B  315</t>
  </si>
  <si>
    <t>D  336</t>
  </si>
  <si>
    <t>G  376</t>
  </si>
  <si>
    <t>G  276</t>
  </si>
  <si>
    <t>G  277</t>
  </si>
  <si>
    <t>G  169</t>
  </si>
  <si>
    <t>G  372</t>
  </si>
  <si>
    <t>B  312</t>
  </si>
  <si>
    <t>G  168</t>
  </si>
  <si>
    <t>G  375</t>
  </si>
  <si>
    <t>D  342</t>
  </si>
  <si>
    <t>C  330</t>
  </si>
  <si>
    <t>C  335</t>
  </si>
  <si>
    <t>C  332</t>
  </si>
  <si>
    <t>G  371</t>
  </si>
  <si>
    <t>G  274</t>
  </si>
  <si>
    <t>G  272</t>
  </si>
  <si>
    <t>B  317</t>
  </si>
  <si>
    <t>E  356</t>
  </si>
  <si>
    <t>E  351</t>
  </si>
  <si>
    <t>Raghubir Kumar</t>
  </si>
  <si>
    <t>B  316</t>
  </si>
  <si>
    <t>G  380</t>
  </si>
  <si>
    <t>G  175</t>
  </si>
  <si>
    <t>G  270</t>
  </si>
  <si>
    <t>Shivam Yadav</t>
  </si>
  <si>
    <t>Shivam Yagyasen</t>
  </si>
  <si>
    <t>Siddarth Dixit</t>
  </si>
  <si>
    <t>G  379</t>
  </si>
  <si>
    <t>F  361</t>
  </si>
  <si>
    <t>GANESH HASDA</t>
  </si>
  <si>
    <t>GHULAM HUSSAIN FAROOQUI</t>
  </si>
  <si>
    <t>B  322</t>
  </si>
  <si>
    <t>F  262</t>
  </si>
  <si>
    <t>F  261</t>
  </si>
  <si>
    <t>F  259</t>
  </si>
  <si>
    <t>F  258</t>
  </si>
  <si>
    <t>F  265</t>
  </si>
  <si>
    <t>F  163</t>
  </si>
  <si>
    <t>F  167</t>
  </si>
  <si>
    <t>F  162</t>
  </si>
  <si>
    <t>F  166</t>
  </si>
  <si>
    <t>A  104</t>
  </si>
  <si>
    <t>A  109</t>
  </si>
  <si>
    <t>F  267</t>
  </si>
  <si>
    <t>F  264</t>
  </si>
  <si>
    <t>F  266</t>
  </si>
  <si>
    <t>F  165</t>
  </si>
  <si>
    <t>F  158</t>
  </si>
  <si>
    <t>A  107</t>
  </si>
  <si>
    <t>F  263</t>
  </si>
  <si>
    <t>F  164</t>
  </si>
  <si>
    <t>F  260</t>
  </si>
  <si>
    <t>A  106</t>
  </si>
  <si>
    <t>F  160</t>
  </si>
  <si>
    <t>A  105</t>
  </si>
  <si>
    <t>F  161</t>
  </si>
  <si>
    <t>F  159</t>
  </si>
  <si>
    <t>JAI SINGH MEENA</t>
  </si>
  <si>
    <t>C  228</t>
  </si>
  <si>
    <t>FBM</t>
  </si>
  <si>
    <t>OCT &amp; NOV OTHER DUES</t>
  </si>
  <si>
    <t>TOTAL</t>
  </si>
  <si>
    <t>KUNDAN GURJAR</t>
  </si>
  <si>
    <t>ASHISH YADAV</t>
  </si>
  <si>
    <t>KARTAVYA</t>
  </si>
  <si>
    <t>ROHIT ANAKIYA</t>
  </si>
  <si>
    <t>SANKALP MITTAL</t>
  </si>
  <si>
    <t>SAURAV KUMAR (U PASWAN)</t>
  </si>
  <si>
    <t>RAGHUBIR KUMAR</t>
  </si>
  <si>
    <t>SHIVAM YADAV</t>
  </si>
  <si>
    <t>SHIVAM YAGYASEN</t>
  </si>
  <si>
    <t>SIDDARTH DIXIT</t>
  </si>
  <si>
    <t>A. ROHAN SATVIK</t>
  </si>
  <si>
    <t>VIKAS KUMAR MEENA</t>
  </si>
  <si>
    <t>UDAY KIRAN DAMODARA</t>
  </si>
  <si>
    <t>TILL JAN</t>
  </si>
  <si>
    <t>DEC_24 &amp; JAN_25 DUES</t>
  </si>
  <si>
    <t>FBM SCHOLARSHIP</t>
  </si>
  <si>
    <t xml:space="preserve"> </t>
  </si>
  <si>
    <r>
      <t xml:space="preserve">STUDENT MESS BILL FOR THE PERIOD </t>
    </r>
    <r>
      <rPr>
        <b/>
        <sz val="18"/>
        <color rgb="FFFF0000"/>
        <rFont val="Times New Roman"/>
        <family val="1"/>
      </rPr>
      <t>01-12-2024</t>
    </r>
    <r>
      <rPr>
        <b/>
        <sz val="18"/>
        <rFont val="Times New Roman"/>
        <family val="1"/>
      </rPr>
      <t xml:space="preserve"> TO </t>
    </r>
    <r>
      <rPr>
        <b/>
        <sz val="18"/>
        <color rgb="FFFF0000"/>
        <rFont val="Times New Roman"/>
        <family val="1"/>
      </rPr>
      <t>31-12-2024</t>
    </r>
  </si>
  <si>
    <r>
      <t>Elec bill</t>
    </r>
    <r>
      <rPr>
        <b/>
        <sz val="11"/>
        <color rgb="FFFF0000"/>
        <rFont val="Times new roman"/>
        <family val="1"/>
      </rPr>
      <t xml:space="preserve"> Nov-24</t>
    </r>
  </si>
  <si>
    <r>
      <t>Elec bill</t>
    </r>
    <r>
      <rPr>
        <b/>
        <sz val="11"/>
        <color rgb="FFFF0000"/>
        <rFont val="Times new roman"/>
        <family val="1"/>
      </rPr>
      <t xml:space="preserve"> Dec-24</t>
    </r>
  </si>
  <si>
    <t>GRAND TOTAL</t>
  </si>
  <si>
    <r>
      <t xml:space="preserve">STUDENT MESS BILL FOR THE PERIOD </t>
    </r>
    <r>
      <rPr>
        <b/>
        <sz val="18"/>
        <color rgb="FFFF0000"/>
        <rFont val="Times New Roman"/>
        <family val="1"/>
      </rPr>
      <t>01-01-2025</t>
    </r>
    <r>
      <rPr>
        <b/>
        <sz val="18"/>
        <rFont val="Times New Roman"/>
        <family val="1"/>
      </rPr>
      <t xml:space="preserve"> TO </t>
    </r>
    <r>
      <rPr>
        <b/>
        <sz val="18"/>
        <color rgb="FFFF0000"/>
        <rFont val="Times New Roman"/>
        <family val="1"/>
      </rPr>
      <t>31-01-2025</t>
    </r>
  </si>
  <si>
    <t>Juice Jan-25</t>
  </si>
  <si>
    <t>Elec Bill Jan-25</t>
  </si>
  <si>
    <t>A 305</t>
  </si>
  <si>
    <t>A 306</t>
  </si>
  <si>
    <t>F 363</t>
  </si>
  <si>
    <t>F 365</t>
  </si>
  <si>
    <t>A 301</t>
  </si>
  <si>
    <t>A 101</t>
  </si>
  <si>
    <t>A 308</t>
  </si>
  <si>
    <t>F 360</t>
  </si>
  <si>
    <t>F 370</t>
  </si>
  <si>
    <t>F 369</t>
  </si>
  <si>
    <t>D 348</t>
  </si>
  <si>
    <t>F 362</t>
  </si>
  <si>
    <t>G 278</t>
  </si>
  <si>
    <t>B 325</t>
  </si>
  <si>
    <t>F 364</t>
  </si>
  <si>
    <t>F 368</t>
  </si>
  <si>
    <t>G 178</t>
  </si>
  <si>
    <t>A 310</t>
  </si>
  <si>
    <t>D 347</t>
  </si>
  <si>
    <t>A 103</t>
  </si>
  <si>
    <t>B 324</t>
  </si>
  <si>
    <t>F 366</t>
  </si>
  <si>
    <t>A 307</t>
  </si>
  <si>
    <t>G 381</t>
  </si>
  <si>
    <t>A 311</t>
  </si>
  <si>
    <t>F 367</t>
  </si>
  <si>
    <t>A 302</t>
  </si>
  <si>
    <t>E 359</t>
  </si>
  <si>
    <t>D 346</t>
  </si>
  <si>
    <t>A 102</t>
  </si>
  <si>
    <t>A 304</t>
  </si>
  <si>
    <t>A 309</t>
  </si>
  <si>
    <t>A 100</t>
  </si>
  <si>
    <t>A 303</t>
  </si>
  <si>
    <t>B 223</t>
  </si>
  <si>
    <t>C 124</t>
  </si>
  <si>
    <t>A 205</t>
  </si>
  <si>
    <t>D 245</t>
  </si>
  <si>
    <t>A 204</t>
  </si>
  <si>
    <t>C 228</t>
  </si>
  <si>
    <t>D 236</t>
  </si>
  <si>
    <t>B 213</t>
  </si>
  <si>
    <t>D 136</t>
  </si>
  <si>
    <t>B 112</t>
  </si>
  <si>
    <t>A 203</t>
  </si>
  <si>
    <t>E 149</t>
  </si>
  <si>
    <t>C 230</t>
  </si>
  <si>
    <t>E 155</t>
  </si>
  <si>
    <t>D 143</t>
  </si>
  <si>
    <t>C 127</t>
  </si>
  <si>
    <t>D 239</t>
  </si>
  <si>
    <t>C 233</t>
  </si>
  <si>
    <t>E 254</t>
  </si>
  <si>
    <t>E 151</t>
  </si>
  <si>
    <t>A 206</t>
  </si>
  <si>
    <t>B 111</t>
  </si>
  <si>
    <t>C 125</t>
  </si>
  <si>
    <t>B 215</t>
  </si>
  <si>
    <t>B 121</t>
  </si>
  <si>
    <t>C 224</t>
  </si>
  <si>
    <t>C 229</t>
  </si>
  <si>
    <t>E 253</t>
  </si>
  <si>
    <t>E 249</t>
  </si>
  <si>
    <t>B 117</t>
  </si>
  <si>
    <t>C 226</t>
  </si>
  <si>
    <t>C 129</t>
  </si>
  <si>
    <t>D 142</t>
  </si>
  <si>
    <t>C 132</t>
  </si>
  <si>
    <t>B 221</t>
  </si>
  <si>
    <t>B 222</t>
  </si>
  <si>
    <t>C 232</t>
  </si>
  <si>
    <t>D 138</t>
  </si>
  <si>
    <t>D 141</t>
  </si>
  <si>
    <t>E 250</t>
  </si>
  <si>
    <t>E 257</t>
  </si>
  <si>
    <t>A 207</t>
  </si>
  <si>
    <t>D 135</t>
  </si>
  <si>
    <t>D 145</t>
  </si>
  <si>
    <t>D 241</t>
  </si>
  <si>
    <t>D 146</t>
  </si>
  <si>
    <t>E 154</t>
  </si>
  <si>
    <t>E 148</t>
  </si>
  <si>
    <t>C 130</t>
  </si>
  <si>
    <t>B 219</t>
  </si>
  <si>
    <t>A 200</t>
  </si>
  <si>
    <t>C 131</t>
  </si>
  <si>
    <t>B 116</t>
  </si>
  <si>
    <t>D 244</t>
  </si>
  <si>
    <t>D 134</t>
  </si>
  <si>
    <t>E 150</t>
  </si>
  <si>
    <t>D 243</t>
  </si>
  <si>
    <t>D 235</t>
  </si>
  <si>
    <t>B 120</t>
  </si>
  <si>
    <t>B 110</t>
  </si>
  <si>
    <t>A 209</t>
  </si>
  <si>
    <t>B 123</t>
  </si>
  <si>
    <t>E 256</t>
  </si>
  <si>
    <t>D 246</t>
  </si>
  <si>
    <t>E 255</t>
  </si>
  <si>
    <t>B 118</t>
  </si>
  <si>
    <t>B 218</t>
  </si>
  <si>
    <t>B 115</t>
  </si>
  <si>
    <t>E 152</t>
  </si>
  <si>
    <t>E 251</t>
  </si>
  <si>
    <t>C 133</t>
  </si>
  <si>
    <t>D 234</t>
  </si>
  <si>
    <t>E 153</t>
  </si>
  <si>
    <t>D 144</t>
  </si>
  <si>
    <t>E 252</t>
  </si>
  <si>
    <t>A 202</t>
  </si>
  <si>
    <t>B 212</t>
  </si>
  <si>
    <t>E 247</t>
  </si>
  <si>
    <t>D 137</t>
  </si>
  <si>
    <t>B 217</t>
  </si>
  <si>
    <t>C 227</t>
  </si>
  <si>
    <t>E 147</t>
  </si>
  <si>
    <t>D 240</t>
  </si>
  <si>
    <t>D 139</t>
  </si>
  <si>
    <t>D 140</t>
  </si>
  <si>
    <t>E 156</t>
  </si>
  <si>
    <t>D 237</t>
  </si>
  <si>
    <t>B 114</t>
  </si>
  <si>
    <t>A 208</t>
  </si>
  <si>
    <t>B 210</t>
  </si>
  <si>
    <t>B 220</t>
  </si>
  <si>
    <t>B 211</t>
  </si>
  <si>
    <t>B 214</t>
  </si>
  <si>
    <t>B 216</t>
  </si>
  <si>
    <t>A 201</t>
  </si>
  <si>
    <t>C 231</t>
  </si>
  <si>
    <t>E 157</t>
  </si>
  <si>
    <t>D 242</t>
  </si>
  <si>
    <t>E 248</t>
  </si>
  <si>
    <t>C 225</t>
  </si>
  <si>
    <t>B 113</t>
  </si>
  <si>
    <t>D 238</t>
  </si>
  <si>
    <t>B 122</t>
  </si>
  <si>
    <t>B 119</t>
  </si>
  <si>
    <t>C 126</t>
  </si>
  <si>
    <t>C 128</t>
  </si>
  <si>
    <t>B 313</t>
  </si>
  <si>
    <t>C 326</t>
  </si>
  <si>
    <t>C 328</t>
  </si>
  <si>
    <t>G 377</t>
  </si>
  <si>
    <t>D 341</t>
  </si>
  <si>
    <t>B 318</t>
  </si>
  <si>
    <t>E 349</t>
  </si>
  <si>
    <t>G 174</t>
  </si>
  <si>
    <t>G 269</t>
  </si>
  <si>
    <t>C 331</t>
  </si>
  <si>
    <t>G 171</t>
  </si>
  <si>
    <t>G 373</t>
  </si>
  <si>
    <t>G 177</t>
  </si>
  <si>
    <t>D 339</t>
  </si>
  <si>
    <t>G 268</t>
  </si>
  <si>
    <t>C 327</t>
  </si>
  <si>
    <t>B 319</t>
  </si>
  <si>
    <t>G 173</t>
  </si>
  <si>
    <t>G 170</t>
  </si>
  <si>
    <t>B 321</t>
  </si>
  <si>
    <t>D 338</t>
  </si>
  <si>
    <t>B 314</t>
  </si>
  <si>
    <t>G 172</t>
  </si>
  <si>
    <t>E 358</t>
  </si>
  <si>
    <t>C 333</t>
  </si>
  <si>
    <t>G 378</t>
  </si>
  <si>
    <t>B 320</t>
  </si>
  <si>
    <t>G 275</t>
  </si>
  <si>
    <t>G 374</t>
  </si>
  <si>
    <t>D 337</t>
  </si>
  <si>
    <t>D 340</t>
  </si>
  <si>
    <t>D 343</t>
  </si>
  <si>
    <t>E 354</t>
  </si>
  <si>
    <t>E 350</t>
  </si>
  <si>
    <t>G 273</t>
  </si>
  <si>
    <t>E 355</t>
  </si>
  <si>
    <t>C 334</t>
  </si>
  <si>
    <t>G 271</t>
  </si>
  <si>
    <t>E 357</t>
  </si>
  <si>
    <t>E 353</t>
  </si>
  <si>
    <t>D 344</t>
  </si>
  <si>
    <t>E 352</t>
  </si>
  <si>
    <t>C 329</t>
  </si>
  <si>
    <t>G 176</t>
  </si>
  <si>
    <t>B 315</t>
  </si>
  <si>
    <t>D 336</t>
  </si>
  <si>
    <t>G 376</t>
  </si>
  <si>
    <t>G 276</t>
  </si>
  <si>
    <t>G 277</t>
  </si>
  <si>
    <t>G 169</t>
  </si>
  <si>
    <t>G 372</t>
  </si>
  <si>
    <t>B 312</t>
  </si>
  <si>
    <t>G 168</t>
  </si>
  <si>
    <t>G 375</t>
  </si>
  <si>
    <t>D 342</t>
  </si>
  <si>
    <t>C 330</t>
  </si>
  <si>
    <t>C 335</t>
  </si>
  <si>
    <t>C 332</t>
  </si>
  <si>
    <t>G 371</t>
  </si>
  <si>
    <t>G 274</t>
  </si>
  <si>
    <t>G 272</t>
  </si>
  <si>
    <t>B 317</t>
  </si>
  <si>
    <t>E 351</t>
  </si>
  <si>
    <t>E 356</t>
  </si>
  <si>
    <t>B 316</t>
  </si>
  <si>
    <t>G 380</t>
  </si>
  <si>
    <t>G 175</t>
  </si>
  <si>
    <t>G 270</t>
  </si>
  <si>
    <t>G 379</t>
  </si>
  <si>
    <t>F 361</t>
  </si>
  <si>
    <t>B 322</t>
  </si>
  <si>
    <t>F 262</t>
  </si>
  <si>
    <t>F 261</t>
  </si>
  <si>
    <t>F 259</t>
  </si>
  <si>
    <t>F 258</t>
  </si>
  <si>
    <t>F 265</t>
  </si>
  <si>
    <t>F 163</t>
  </si>
  <si>
    <t>F 167</t>
  </si>
  <si>
    <t>F 162</t>
  </si>
  <si>
    <t>F 166</t>
  </si>
  <si>
    <t>A 104</t>
  </si>
  <si>
    <t>A 109</t>
  </si>
  <si>
    <t>F 267</t>
  </si>
  <si>
    <t>F 264</t>
  </si>
  <si>
    <t>F 266</t>
  </si>
  <si>
    <t>F 165</t>
  </si>
  <si>
    <t>F 158</t>
  </si>
  <si>
    <t>A 107</t>
  </si>
  <si>
    <t>F 263</t>
  </si>
  <si>
    <t>F 164</t>
  </si>
  <si>
    <t>F 260</t>
  </si>
  <si>
    <t>A 106</t>
  </si>
  <si>
    <t>F 160</t>
  </si>
  <si>
    <t>A 105</t>
  </si>
  <si>
    <t>F 161</t>
  </si>
  <si>
    <t>F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</si>
</sst>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FF0000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2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8" fillId="2" borderId="1" xfId="0" applyNumberFormat="1" applyFont="1" applyFill="1" applyBorder="1"/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1" fontId="2" fillId="0" borderId="1" xfId="1" applyNumberFormat="1" applyFont="1" applyFill="1" applyBorder="1" applyAlignment="1">
      <alignment horizontal="right" vertical="center"/>
    </xf>
    <xf numFmtId="1" fontId="8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1" fontId="7" fillId="0" borderId="1" xfId="1" applyNumberFormat="1" applyFont="1" applyFill="1" applyBorder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" fontId="0" fillId="0" borderId="0" xfId="1" applyNumberFormat="1" applyFont="1" applyFill="1" applyAlignment="1">
      <alignment horizontal="right"/>
    </xf>
    <xf numFmtId="1" fontId="8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2" fontId="14" fillId="2" borderId="1" xfId="0" applyNumberFormat="1" applyFont="1" applyFill="1" applyBorder="1" applyAlignment="1">
      <alignment horizontal="center"/>
    </xf>
    <xf numFmtId="1" fontId="14" fillId="2" borderId="1" xfId="0" applyNumberFormat="1" applyFont="1" applyFill="1" applyBorder="1" applyAlignment="1">
      <alignment horizontal="center"/>
    </xf>
    <xf numFmtId="2" fontId="8" fillId="2" borderId="0" xfId="0" applyNumberFormat="1" applyFont="1" applyFill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9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0</xdr:row>
      <xdr:rowOff>57150</xdr:rowOff>
    </xdr:from>
    <xdr:to>
      <xdr:col>2</xdr:col>
      <xdr:colOff>542925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F95CC4-7FE5-A1F6-019D-839C0B4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57150"/>
          <a:ext cx="876300" cy="876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1</xdr:col>
      <xdr:colOff>581025</xdr:colOff>
      <xdr:row>3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7F7B36-9D1E-4735-B12F-B27FAE223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0"/>
          <a:ext cx="876300" cy="876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Hall%2002\2024-2025\Ledger\2Ledger.xlsx" TargetMode="External"/><Relationship Id="rId1" Type="http://schemas.openxmlformats.org/officeDocument/2006/relationships/externalLinkPath" Target="/Hall%2002/2024-2025/Ledger/2Led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dger 24-25"/>
      <sheetName val="SMB_ Compile"/>
      <sheetName val="Emergency Details"/>
      <sheetName val="Sheet2"/>
      <sheetName val="Sheet1"/>
    </sheetNames>
    <sheetDataSet>
      <sheetData sheetId="0">
        <row r="5">
          <cell r="B5">
            <v>150446</v>
          </cell>
          <cell r="C5" t="str">
            <v>NIHAR TAKSANDE</v>
          </cell>
          <cell r="D5" t="str">
            <v>A</v>
          </cell>
          <cell r="E5">
            <v>306</v>
          </cell>
          <cell r="F5" t="str">
            <v xml:space="preserve">B TECH </v>
          </cell>
          <cell r="G5" t="str">
            <v xml:space="preserve"> AE</v>
          </cell>
          <cell r="H5">
            <v>1</v>
          </cell>
          <cell r="I5">
            <v>0</v>
          </cell>
          <cell r="J5" t="str">
            <v xml:space="preserve"> </v>
          </cell>
          <cell r="K5">
            <v>5000</v>
          </cell>
          <cell r="L5">
            <v>16617</v>
          </cell>
          <cell r="M5"/>
          <cell r="N5"/>
          <cell r="O5">
            <v>16617</v>
          </cell>
          <cell r="P5">
            <v>0</v>
          </cell>
          <cell r="Q5">
            <v>0</v>
          </cell>
          <cell r="R5">
            <v>12644</v>
          </cell>
          <cell r="S5">
            <v>0</v>
          </cell>
          <cell r="T5"/>
          <cell r="U5" t="str">
            <v>0</v>
          </cell>
          <cell r="V5">
            <v>12644</v>
          </cell>
          <cell r="W5">
            <v>3973</v>
          </cell>
          <cell r="X5">
            <v>-1027</v>
          </cell>
          <cell r="Y5">
            <v>1027</v>
          </cell>
          <cell r="Z5" t="str">
            <v>-</v>
          </cell>
          <cell r="AA5"/>
          <cell r="AB5"/>
          <cell r="AC5"/>
          <cell r="AD5" t="str">
            <v>Reinstate  / Active</v>
          </cell>
          <cell r="AE5" t="str">
            <v>nihartak@iitk.ac.in</v>
          </cell>
          <cell r="AF5">
            <v>8830066232</v>
          </cell>
        </row>
        <row r="6">
          <cell r="B6">
            <v>170616</v>
          </cell>
          <cell r="C6" t="str">
            <v>SAMARTH SINGH</v>
          </cell>
          <cell r="D6" t="str">
            <v>A</v>
          </cell>
          <cell r="E6">
            <v>301</v>
          </cell>
          <cell r="F6" t="str">
            <v xml:space="preserve">B S </v>
          </cell>
          <cell r="G6" t="str">
            <v xml:space="preserve"> ES</v>
          </cell>
          <cell r="H6">
            <v>2</v>
          </cell>
          <cell r="I6">
            <v>0</v>
          </cell>
          <cell r="J6" t="str">
            <v xml:space="preserve"> </v>
          </cell>
          <cell r="K6">
            <v>5000</v>
          </cell>
          <cell r="L6">
            <v>34732</v>
          </cell>
          <cell r="M6"/>
          <cell r="N6"/>
          <cell r="O6">
            <v>34732</v>
          </cell>
          <cell r="P6">
            <v>0</v>
          </cell>
          <cell r="Q6">
            <v>0</v>
          </cell>
          <cell r="R6">
            <v>26814</v>
          </cell>
          <cell r="S6">
            <v>0</v>
          </cell>
          <cell r="T6"/>
          <cell r="U6" t="str">
            <v>0</v>
          </cell>
          <cell r="V6">
            <v>26814</v>
          </cell>
          <cell r="W6">
            <v>7918</v>
          </cell>
          <cell r="X6">
            <v>2918</v>
          </cell>
          <cell r="Y6">
            <v>-2918</v>
          </cell>
          <cell r="Z6" t="str">
            <v>-</v>
          </cell>
          <cell r="AA6"/>
          <cell r="AB6"/>
          <cell r="AC6"/>
          <cell r="AD6" t="str">
            <v>Reinstate  / Active</v>
          </cell>
          <cell r="AE6" t="str">
            <v>samarths@iitk.ac.in</v>
          </cell>
          <cell r="AF6">
            <v>7455836285</v>
          </cell>
        </row>
        <row r="7">
          <cell r="B7">
            <v>180146</v>
          </cell>
          <cell r="C7" t="str">
            <v>ASHISH</v>
          </cell>
          <cell r="D7" t="str">
            <v>A</v>
          </cell>
          <cell r="E7">
            <v>101</v>
          </cell>
          <cell r="F7" t="str">
            <v xml:space="preserve">B TECH </v>
          </cell>
          <cell r="G7" t="str">
            <v xml:space="preserve"> MSE</v>
          </cell>
          <cell r="H7">
            <v>3</v>
          </cell>
          <cell r="I7">
            <v>2</v>
          </cell>
          <cell r="J7" t="str">
            <v xml:space="preserve"> </v>
          </cell>
          <cell r="K7">
            <v>5000</v>
          </cell>
          <cell r="L7">
            <v>27874</v>
          </cell>
          <cell r="M7"/>
          <cell r="N7"/>
          <cell r="O7">
            <v>27874</v>
          </cell>
          <cell r="P7">
            <v>0</v>
          </cell>
          <cell r="Q7">
            <v>0</v>
          </cell>
          <cell r="R7">
            <v>19621</v>
          </cell>
          <cell r="S7">
            <v>0</v>
          </cell>
          <cell r="T7"/>
          <cell r="U7" t="str">
            <v>0</v>
          </cell>
          <cell r="V7">
            <v>19623</v>
          </cell>
          <cell r="W7">
            <v>8251</v>
          </cell>
          <cell r="X7">
            <v>3251</v>
          </cell>
          <cell r="Y7">
            <v>-3251</v>
          </cell>
          <cell r="Z7" t="str">
            <v>-</v>
          </cell>
          <cell r="AA7"/>
          <cell r="AB7"/>
          <cell r="AC7"/>
          <cell r="AD7" t="str">
            <v>Reinstate  / Active</v>
          </cell>
          <cell r="AE7" t="str">
            <v>ashishjn@iitk.ac.in</v>
          </cell>
          <cell r="AF7">
            <v>9198956475</v>
          </cell>
        </row>
        <row r="8">
          <cell r="B8">
            <v>180198</v>
          </cell>
          <cell r="C8" t="str">
            <v>BHUKYA VEERENDAR</v>
          </cell>
          <cell r="D8" t="str">
            <v>F</v>
          </cell>
          <cell r="E8">
            <v>360</v>
          </cell>
          <cell r="F8" t="str">
            <v xml:space="preserve">B TECH </v>
          </cell>
          <cell r="G8" t="str">
            <v xml:space="preserve"> MSE</v>
          </cell>
          <cell r="H8">
            <v>4</v>
          </cell>
          <cell r="I8">
            <v>-16020</v>
          </cell>
          <cell r="J8" t="str">
            <v xml:space="preserve"> </v>
          </cell>
          <cell r="K8">
            <v>5000</v>
          </cell>
          <cell r="L8">
            <v>9347</v>
          </cell>
          <cell r="M8"/>
          <cell r="N8"/>
          <cell r="O8">
            <v>9347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/>
          <cell r="U8" t="str">
            <v>0</v>
          </cell>
          <cell r="V8">
            <v>-16020</v>
          </cell>
          <cell r="W8">
            <v>25367</v>
          </cell>
          <cell r="X8">
            <v>20367</v>
          </cell>
          <cell r="Y8">
            <v>-20367</v>
          </cell>
          <cell r="Z8" t="str">
            <v>-</v>
          </cell>
          <cell r="AA8"/>
          <cell r="AB8"/>
          <cell r="AC8"/>
          <cell r="AD8" t="str">
            <v>Graduated / Deactivated</v>
          </cell>
          <cell r="AE8" t="str">
            <v>bhukya@iitk.ac.in</v>
          </cell>
          <cell r="AF8">
            <v>7659068884</v>
          </cell>
        </row>
        <row r="9">
          <cell r="B9">
            <v>180290</v>
          </cell>
          <cell r="C9" t="str">
            <v>HEMANT SINGH</v>
          </cell>
          <cell r="D9" t="str">
            <v>F</v>
          </cell>
          <cell r="E9">
            <v>370</v>
          </cell>
          <cell r="F9" t="str">
            <v xml:space="preserve">B TECH </v>
          </cell>
          <cell r="G9" t="str">
            <v xml:space="preserve"> EE</v>
          </cell>
          <cell r="H9">
            <v>5</v>
          </cell>
          <cell r="I9">
            <v>0</v>
          </cell>
          <cell r="J9" t="str">
            <v xml:space="preserve"> </v>
          </cell>
          <cell r="K9">
            <v>5000</v>
          </cell>
          <cell r="L9">
            <v>22275</v>
          </cell>
          <cell r="M9"/>
          <cell r="N9"/>
          <cell r="O9">
            <v>22275</v>
          </cell>
          <cell r="P9">
            <v>3479</v>
          </cell>
          <cell r="Q9">
            <v>0</v>
          </cell>
          <cell r="R9">
            <v>12769</v>
          </cell>
          <cell r="S9">
            <v>0</v>
          </cell>
          <cell r="T9"/>
          <cell r="U9" t="str">
            <v>0</v>
          </cell>
          <cell r="V9">
            <v>16248</v>
          </cell>
          <cell r="W9">
            <v>6027</v>
          </cell>
          <cell r="X9">
            <v>1027</v>
          </cell>
          <cell r="Y9">
            <v>-1027</v>
          </cell>
          <cell r="Z9" t="str">
            <v>-</v>
          </cell>
          <cell r="AA9"/>
          <cell r="AB9"/>
          <cell r="AC9"/>
          <cell r="AD9" t="str">
            <v>Normal / Active</v>
          </cell>
          <cell r="AE9" t="str">
            <v>hemants@iitk.ac.in</v>
          </cell>
          <cell r="AF9">
            <v>9458476165</v>
          </cell>
        </row>
        <row r="10">
          <cell r="B10">
            <v>180488</v>
          </cell>
          <cell r="C10" t="str">
            <v>NISHANT KUMBAWAT</v>
          </cell>
          <cell r="D10" t="str">
            <v>A</v>
          </cell>
          <cell r="E10">
            <v>101</v>
          </cell>
          <cell r="F10" t="str">
            <v xml:space="preserve">B TECH </v>
          </cell>
          <cell r="G10" t="str">
            <v xml:space="preserve"> EE</v>
          </cell>
          <cell r="H10">
            <v>6</v>
          </cell>
          <cell r="I10">
            <v>-20292</v>
          </cell>
          <cell r="J10" t="str">
            <v xml:space="preserve"> </v>
          </cell>
          <cell r="K10">
            <v>5000</v>
          </cell>
          <cell r="L10">
            <v>2080</v>
          </cell>
          <cell r="M10"/>
          <cell r="N10"/>
          <cell r="O10">
            <v>2080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/>
          <cell r="U10" t="str">
            <v>0</v>
          </cell>
          <cell r="V10">
            <v>-20292</v>
          </cell>
          <cell r="W10">
            <v>22372</v>
          </cell>
          <cell r="X10">
            <v>17372</v>
          </cell>
          <cell r="Y10">
            <v>-17372</v>
          </cell>
          <cell r="Z10" t="str">
            <v>-</v>
          </cell>
          <cell r="AA10"/>
          <cell r="AB10"/>
          <cell r="AC10"/>
          <cell r="AD10" t="str">
            <v>Normal / Active</v>
          </cell>
          <cell r="AE10" t="str">
            <v>nishur@iitk.ac.in</v>
          </cell>
          <cell r="AF10">
            <v>9782455308</v>
          </cell>
        </row>
        <row r="11">
          <cell r="B11">
            <v>180491</v>
          </cell>
          <cell r="C11" t="str">
            <v>NITISH SHANKAR</v>
          </cell>
          <cell r="D11" t="str">
            <v>F</v>
          </cell>
          <cell r="E11">
            <v>369</v>
          </cell>
          <cell r="F11" t="str">
            <v xml:space="preserve">B S </v>
          </cell>
          <cell r="G11" t="str">
            <v xml:space="preserve"> ES</v>
          </cell>
          <cell r="H11">
            <v>7</v>
          </cell>
          <cell r="I11">
            <v>0</v>
          </cell>
          <cell r="J11" t="str">
            <v xml:space="preserve"> </v>
          </cell>
          <cell r="K11">
            <v>5000</v>
          </cell>
          <cell r="L11">
            <v>16253</v>
          </cell>
          <cell r="M11"/>
          <cell r="N11"/>
          <cell r="O11">
            <v>16253</v>
          </cell>
          <cell r="P11">
            <v>3242</v>
          </cell>
          <cell r="Q11">
            <v>7191</v>
          </cell>
          <cell r="R11">
            <v>4527</v>
          </cell>
          <cell r="S11">
            <v>0</v>
          </cell>
          <cell r="T11"/>
          <cell r="U11" t="str">
            <v>0</v>
          </cell>
          <cell r="V11">
            <v>14960</v>
          </cell>
          <cell r="W11">
            <v>1293</v>
          </cell>
          <cell r="X11">
            <v>-3707</v>
          </cell>
          <cell r="Y11">
            <v>3707</v>
          </cell>
          <cell r="Z11" t="str">
            <v>-</v>
          </cell>
          <cell r="AA11"/>
          <cell r="AB11"/>
          <cell r="AC11"/>
          <cell r="AD11" t="str">
            <v>Graduated / Deactivated</v>
          </cell>
          <cell r="AE11" t="str">
            <v>nitishs@iitk.ac.in</v>
          </cell>
          <cell r="AF11">
            <v>9572688816</v>
          </cell>
        </row>
        <row r="12">
          <cell r="B12">
            <v>180626</v>
          </cell>
          <cell r="C12" t="str">
            <v>ROHIT KUMAR</v>
          </cell>
          <cell r="D12" t="str">
            <v>F</v>
          </cell>
          <cell r="E12">
            <v>364</v>
          </cell>
          <cell r="F12" t="str">
            <v xml:space="preserve">B TECH </v>
          </cell>
          <cell r="G12" t="str">
            <v xml:space="preserve"> MSE</v>
          </cell>
          <cell r="H12">
            <v>8</v>
          </cell>
          <cell r="I12">
            <v>0</v>
          </cell>
          <cell r="J12" t="str">
            <v xml:space="preserve"> </v>
          </cell>
          <cell r="K12">
            <v>5000</v>
          </cell>
          <cell r="L12">
            <v>19361</v>
          </cell>
          <cell r="M12"/>
          <cell r="N12"/>
          <cell r="O12">
            <v>19361</v>
          </cell>
          <cell r="P12">
            <v>622</v>
          </cell>
          <cell r="Q12">
            <v>7281</v>
          </cell>
          <cell r="R12">
            <v>8000</v>
          </cell>
          <cell r="S12">
            <v>0</v>
          </cell>
          <cell r="T12"/>
          <cell r="U12" t="str">
            <v>0</v>
          </cell>
          <cell r="V12">
            <v>15903</v>
          </cell>
          <cell r="W12">
            <v>3458</v>
          </cell>
          <cell r="X12">
            <v>-1542</v>
          </cell>
          <cell r="Y12">
            <v>1542</v>
          </cell>
          <cell r="Z12">
            <v>45659</v>
          </cell>
          <cell r="AA12"/>
          <cell r="AB12"/>
          <cell r="AC12"/>
          <cell r="AD12" t="str">
            <v>-</v>
          </cell>
          <cell r="AE12" t="str">
            <v>-</v>
          </cell>
          <cell r="AF12" t="str">
            <v>-</v>
          </cell>
        </row>
        <row r="13">
          <cell r="B13">
            <v>180667</v>
          </cell>
          <cell r="C13" t="str">
            <v>SANDESH NARAYAN</v>
          </cell>
          <cell r="D13" t="str">
            <v>D</v>
          </cell>
          <cell r="E13">
            <v>348</v>
          </cell>
          <cell r="F13" t="str">
            <v xml:space="preserve">B TECH </v>
          </cell>
          <cell r="G13" t="str">
            <v xml:space="preserve"> ME</v>
          </cell>
          <cell r="H13">
            <v>9</v>
          </cell>
          <cell r="I13">
            <v>0</v>
          </cell>
          <cell r="J13" t="str">
            <v xml:space="preserve"> </v>
          </cell>
          <cell r="K13">
            <v>5000</v>
          </cell>
          <cell r="L13">
            <v>21272</v>
          </cell>
          <cell r="M13"/>
          <cell r="N13"/>
          <cell r="O13">
            <v>21272</v>
          </cell>
          <cell r="P13" t="str">
            <v>0</v>
          </cell>
          <cell r="Q13">
            <v>0</v>
          </cell>
          <cell r="R13">
            <v>20000</v>
          </cell>
          <cell r="S13">
            <v>0</v>
          </cell>
          <cell r="T13"/>
          <cell r="U13" t="str">
            <v>0</v>
          </cell>
          <cell r="V13">
            <v>20000</v>
          </cell>
          <cell r="W13">
            <v>1272</v>
          </cell>
          <cell r="X13">
            <v>-3728</v>
          </cell>
          <cell r="Y13">
            <v>3728</v>
          </cell>
          <cell r="Z13">
            <v>45642</v>
          </cell>
          <cell r="AA13"/>
          <cell r="AB13"/>
          <cell r="AC13"/>
          <cell r="AD13" t="str">
            <v>-</v>
          </cell>
          <cell r="AE13" t="str">
            <v>-</v>
          </cell>
          <cell r="AF13" t="str">
            <v>-</v>
          </cell>
        </row>
        <row r="14">
          <cell r="B14">
            <v>180686</v>
          </cell>
          <cell r="C14" t="str">
            <v>SAURABH VINOD AGRAWAL</v>
          </cell>
          <cell r="D14" t="str">
            <v>F</v>
          </cell>
          <cell r="E14">
            <v>362</v>
          </cell>
          <cell r="F14" t="str">
            <v xml:space="preserve">B TECH </v>
          </cell>
          <cell r="G14" t="str">
            <v xml:space="preserve"> CE</v>
          </cell>
          <cell r="H14">
            <v>10</v>
          </cell>
          <cell r="I14">
            <v>0</v>
          </cell>
          <cell r="J14" t="str">
            <v xml:space="preserve"> </v>
          </cell>
          <cell r="K14">
            <v>5000</v>
          </cell>
          <cell r="L14">
            <v>31493</v>
          </cell>
          <cell r="M14"/>
          <cell r="N14"/>
          <cell r="O14">
            <v>31493</v>
          </cell>
          <cell r="P14" t="str">
            <v>0</v>
          </cell>
          <cell r="Q14">
            <v>0</v>
          </cell>
          <cell r="R14">
            <v>0</v>
          </cell>
          <cell r="S14">
            <v>0</v>
          </cell>
          <cell r="T14"/>
          <cell r="U14" t="str">
            <v>0</v>
          </cell>
          <cell r="V14">
            <v>0</v>
          </cell>
          <cell r="W14">
            <v>31493</v>
          </cell>
          <cell r="X14">
            <v>26493</v>
          </cell>
          <cell r="Y14">
            <v>-26493</v>
          </cell>
          <cell r="Z14" t="str">
            <v>-</v>
          </cell>
          <cell r="AA14"/>
          <cell r="AB14"/>
          <cell r="AC14"/>
          <cell r="AD14" t="str">
            <v>Graduated / Deactivated</v>
          </cell>
          <cell r="AE14" t="str">
            <v>sauragr@iitk.ac.in</v>
          </cell>
          <cell r="AF14">
            <v>9198962231</v>
          </cell>
        </row>
        <row r="15">
          <cell r="B15">
            <v>180756</v>
          </cell>
          <cell r="C15" t="str">
            <v>SHYAM BAHMANI</v>
          </cell>
          <cell r="D15" t="str">
            <v>F</v>
          </cell>
          <cell r="E15">
            <v>370</v>
          </cell>
          <cell r="F15" t="str">
            <v xml:space="preserve">B S </v>
          </cell>
          <cell r="G15" t="str">
            <v xml:space="preserve"> ES</v>
          </cell>
          <cell r="H15">
            <v>11</v>
          </cell>
          <cell r="I15">
            <v>0</v>
          </cell>
          <cell r="J15" t="str">
            <v xml:space="preserve"> </v>
          </cell>
          <cell r="K15">
            <v>5000</v>
          </cell>
          <cell r="L15">
            <v>25626</v>
          </cell>
          <cell r="M15"/>
          <cell r="N15"/>
          <cell r="O15">
            <v>25626</v>
          </cell>
          <cell r="P15" t="str">
            <v>0</v>
          </cell>
          <cell r="Q15">
            <v>0</v>
          </cell>
          <cell r="R15">
            <v>17831</v>
          </cell>
          <cell r="S15">
            <v>0</v>
          </cell>
          <cell r="T15"/>
          <cell r="U15" t="str">
            <v>0</v>
          </cell>
          <cell r="V15">
            <v>17831</v>
          </cell>
          <cell r="W15">
            <v>7795</v>
          </cell>
          <cell r="X15">
            <v>2795</v>
          </cell>
          <cell r="Y15">
            <v>-2795</v>
          </cell>
          <cell r="Z15" t="str">
            <v>-</v>
          </cell>
          <cell r="AA15"/>
          <cell r="AB15"/>
          <cell r="AC15"/>
          <cell r="AD15" t="str">
            <v>Reinstate  / Active</v>
          </cell>
          <cell r="AE15" t="str">
            <v>shyambah@iitk.ac.in</v>
          </cell>
          <cell r="AF15">
            <v>9306340523</v>
          </cell>
        </row>
        <row r="16">
          <cell r="B16">
            <v>190008</v>
          </cell>
          <cell r="C16" t="str">
            <v>AAKASH SINGH</v>
          </cell>
          <cell r="D16" t="str">
            <v>E</v>
          </cell>
          <cell r="E16">
            <v>359</v>
          </cell>
          <cell r="F16" t="str">
            <v xml:space="preserve">B TECH </v>
          </cell>
          <cell r="G16" t="str">
            <v xml:space="preserve"> ME</v>
          </cell>
          <cell r="H16">
            <v>12</v>
          </cell>
          <cell r="I16">
            <v>0</v>
          </cell>
          <cell r="J16" t="str">
            <v xml:space="preserve"> </v>
          </cell>
          <cell r="K16">
            <v>5000</v>
          </cell>
          <cell r="L16">
            <v>23379</v>
          </cell>
          <cell r="M16"/>
          <cell r="N16"/>
          <cell r="O16">
            <v>23379</v>
          </cell>
          <cell r="P16" t="str">
            <v>0</v>
          </cell>
          <cell r="Q16">
            <v>0</v>
          </cell>
          <cell r="R16">
            <v>22000</v>
          </cell>
          <cell r="S16">
            <v>0</v>
          </cell>
          <cell r="T16"/>
          <cell r="U16" t="str">
            <v>0</v>
          </cell>
          <cell r="V16">
            <v>22000</v>
          </cell>
          <cell r="W16">
            <v>1379</v>
          </cell>
          <cell r="X16">
            <v>-3621</v>
          </cell>
          <cell r="Y16">
            <v>3621</v>
          </cell>
          <cell r="Z16">
            <v>45628</v>
          </cell>
          <cell r="AA16"/>
          <cell r="AB16"/>
          <cell r="AC16"/>
          <cell r="AD16" t="str">
            <v>-</v>
          </cell>
          <cell r="AE16" t="str">
            <v>-</v>
          </cell>
          <cell r="AF16" t="str">
            <v>-</v>
          </cell>
        </row>
        <row r="17">
          <cell r="B17">
            <v>190040</v>
          </cell>
          <cell r="C17" t="str">
            <v>ABHISHEK MEENA</v>
          </cell>
          <cell r="D17" t="str">
            <v>F</v>
          </cell>
          <cell r="E17">
            <v>365</v>
          </cell>
          <cell r="F17" t="str">
            <v xml:space="preserve">B TECH </v>
          </cell>
          <cell r="G17" t="str">
            <v xml:space="preserve"> ME</v>
          </cell>
          <cell r="H17">
            <v>13</v>
          </cell>
          <cell r="I17">
            <v>0</v>
          </cell>
          <cell r="J17" t="str">
            <v xml:space="preserve"> </v>
          </cell>
          <cell r="K17">
            <v>5000</v>
          </cell>
          <cell r="L17">
            <v>19182</v>
          </cell>
          <cell r="M17"/>
          <cell r="N17"/>
          <cell r="O17">
            <v>19182</v>
          </cell>
          <cell r="P17" t="str">
            <v>0</v>
          </cell>
          <cell r="Q17">
            <v>0</v>
          </cell>
          <cell r="R17" t="str">
            <v>0</v>
          </cell>
          <cell r="S17">
            <v>0</v>
          </cell>
          <cell r="T17"/>
          <cell r="U17" t="str">
            <v>0</v>
          </cell>
          <cell r="V17">
            <v>0</v>
          </cell>
          <cell r="W17">
            <v>19182</v>
          </cell>
          <cell r="X17">
            <v>14182</v>
          </cell>
          <cell r="Y17">
            <v>-14182</v>
          </cell>
          <cell r="Z17" t="str">
            <v>-</v>
          </cell>
          <cell r="AA17"/>
          <cell r="AB17"/>
          <cell r="AC17"/>
          <cell r="AD17" t="str">
            <v>Terminated / Deactivated</v>
          </cell>
          <cell r="AE17" t="str">
            <v>abhim@iitk.ac.in</v>
          </cell>
          <cell r="AF17">
            <v>7073192234</v>
          </cell>
        </row>
        <row r="18">
          <cell r="B18">
            <v>190052</v>
          </cell>
          <cell r="C18" t="str">
            <v>ADARSH VERMA</v>
          </cell>
          <cell r="D18" t="str">
            <v>G</v>
          </cell>
          <cell r="E18">
            <v>278</v>
          </cell>
          <cell r="F18" t="str">
            <v xml:space="preserve">B TECH </v>
          </cell>
          <cell r="G18" t="str">
            <v xml:space="preserve"> CSE</v>
          </cell>
          <cell r="H18">
            <v>14</v>
          </cell>
          <cell r="I18">
            <v>2</v>
          </cell>
          <cell r="J18" t="str">
            <v xml:space="preserve"> </v>
          </cell>
          <cell r="K18">
            <v>5000</v>
          </cell>
          <cell r="L18">
            <v>31590</v>
          </cell>
          <cell r="M18"/>
          <cell r="N18"/>
          <cell r="O18">
            <v>31590</v>
          </cell>
          <cell r="P18" t="str">
            <v>0</v>
          </cell>
          <cell r="Q18">
            <v>0</v>
          </cell>
          <cell r="R18">
            <v>21616</v>
          </cell>
          <cell r="S18">
            <v>0</v>
          </cell>
          <cell r="T18"/>
          <cell r="U18" t="str">
            <v>0</v>
          </cell>
          <cell r="V18">
            <v>21618</v>
          </cell>
          <cell r="W18">
            <v>9972</v>
          </cell>
          <cell r="X18">
            <v>4972</v>
          </cell>
          <cell r="Y18">
            <v>-4972</v>
          </cell>
          <cell r="Z18" t="str">
            <v>-</v>
          </cell>
          <cell r="AA18"/>
          <cell r="AB18"/>
          <cell r="AC18"/>
          <cell r="AD18" t="str">
            <v>Reinstate (AP*) / Active</v>
          </cell>
          <cell r="AE18" t="str">
            <v>vadarsh@iitk.ac.in</v>
          </cell>
          <cell r="AF18">
            <v>8840379865</v>
          </cell>
        </row>
        <row r="19">
          <cell r="B19">
            <v>190064</v>
          </cell>
          <cell r="C19" t="str">
            <v>ADITYA NEELABHA</v>
          </cell>
          <cell r="D19" t="str">
            <v>B</v>
          </cell>
          <cell r="E19">
            <v>325</v>
          </cell>
          <cell r="F19" t="str">
            <v xml:space="preserve">B TECH </v>
          </cell>
          <cell r="G19" t="str">
            <v xml:space="preserve"> ME</v>
          </cell>
          <cell r="H19">
            <v>15</v>
          </cell>
          <cell r="I19">
            <v>0</v>
          </cell>
          <cell r="J19" t="str">
            <v xml:space="preserve"> </v>
          </cell>
          <cell r="K19">
            <v>5000</v>
          </cell>
          <cell r="L19">
            <v>26465</v>
          </cell>
          <cell r="M19"/>
          <cell r="N19"/>
          <cell r="O19">
            <v>26465</v>
          </cell>
          <cell r="P19" t="str">
            <v>0</v>
          </cell>
          <cell r="Q19">
            <v>0</v>
          </cell>
          <cell r="R19">
            <v>18132</v>
          </cell>
          <cell r="S19">
            <v>0</v>
          </cell>
          <cell r="T19"/>
          <cell r="U19" t="str">
            <v>0</v>
          </cell>
          <cell r="V19">
            <v>18132</v>
          </cell>
          <cell r="W19">
            <v>8333</v>
          </cell>
          <cell r="X19">
            <v>3333</v>
          </cell>
          <cell r="Y19">
            <v>-3333</v>
          </cell>
          <cell r="Z19" t="str">
            <v>-</v>
          </cell>
          <cell r="AA19"/>
          <cell r="AB19"/>
          <cell r="AC19"/>
          <cell r="AD19" t="str">
            <v>Academic Probation / Active</v>
          </cell>
          <cell r="AE19" t="str">
            <v>adityan@iitk.ac.in</v>
          </cell>
          <cell r="AF19">
            <v>9413564698</v>
          </cell>
        </row>
        <row r="20">
          <cell r="B20">
            <v>190115</v>
          </cell>
          <cell r="C20" t="str">
            <v>AMIT KUMAR</v>
          </cell>
          <cell r="D20" t="str">
            <v>G</v>
          </cell>
          <cell r="E20">
            <v>278</v>
          </cell>
          <cell r="F20" t="str">
            <v xml:space="preserve">B TECH </v>
          </cell>
          <cell r="G20" t="str">
            <v xml:space="preserve"> CHE</v>
          </cell>
          <cell r="H20">
            <v>16</v>
          </cell>
          <cell r="I20">
            <v>-55186</v>
          </cell>
          <cell r="J20" t="str">
            <v xml:space="preserve"> </v>
          </cell>
          <cell r="K20">
            <v>5000</v>
          </cell>
          <cell r="L20">
            <v>17279</v>
          </cell>
          <cell r="M20"/>
          <cell r="N20"/>
          <cell r="O20">
            <v>17279</v>
          </cell>
          <cell r="P20" t="str">
            <v>0</v>
          </cell>
          <cell r="Q20">
            <v>0</v>
          </cell>
          <cell r="R20" t="str">
            <v>0</v>
          </cell>
          <cell r="S20">
            <v>0</v>
          </cell>
          <cell r="T20"/>
          <cell r="U20" t="str">
            <v>0</v>
          </cell>
          <cell r="V20">
            <v>-55186</v>
          </cell>
          <cell r="W20">
            <v>72465</v>
          </cell>
          <cell r="X20">
            <v>67465</v>
          </cell>
          <cell r="Y20">
            <v>-67465</v>
          </cell>
          <cell r="Z20" t="str">
            <v>-</v>
          </cell>
          <cell r="AA20"/>
          <cell r="AB20"/>
          <cell r="AC20"/>
          <cell r="AD20" t="str">
            <v>Normal / Active</v>
          </cell>
          <cell r="AE20" t="str">
            <v>amkumar@iitk.ac.in</v>
          </cell>
          <cell r="AF20">
            <v>9799579880</v>
          </cell>
        </row>
        <row r="21">
          <cell r="B21">
            <v>190137</v>
          </cell>
          <cell r="C21" t="str">
            <v>ANIL GUSAIWAL</v>
          </cell>
          <cell r="D21" t="str">
            <v>F</v>
          </cell>
          <cell r="E21">
            <v>364</v>
          </cell>
          <cell r="F21" t="str">
            <v xml:space="preserve">B TECH </v>
          </cell>
          <cell r="G21" t="str">
            <v xml:space="preserve"> EE</v>
          </cell>
          <cell r="H21">
            <v>17</v>
          </cell>
          <cell r="I21">
            <v>2</v>
          </cell>
          <cell r="J21" t="str">
            <v>FBM</v>
          </cell>
          <cell r="K21">
            <v>5000</v>
          </cell>
          <cell r="L21">
            <v>30575</v>
          </cell>
          <cell r="M21"/>
          <cell r="N21"/>
          <cell r="O21">
            <v>30575</v>
          </cell>
          <cell r="P21" t="str">
            <v>0</v>
          </cell>
          <cell r="Q21">
            <v>0</v>
          </cell>
          <cell r="R21" t="str">
            <v>0</v>
          </cell>
          <cell r="S21">
            <v>0</v>
          </cell>
          <cell r="T21"/>
          <cell r="U21">
            <v>18783</v>
          </cell>
          <cell r="V21">
            <v>18785</v>
          </cell>
          <cell r="W21">
            <v>11790</v>
          </cell>
          <cell r="X21">
            <v>6790</v>
          </cell>
          <cell r="Y21">
            <v>-6790</v>
          </cell>
          <cell r="Z21" t="str">
            <v>-</v>
          </cell>
          <cell r="AA21"/>
          <cell r="AB21"/>
          <cell r="AC21"/>
          <cell r="AD21" t="str">
            <v>Graduated / Deactivated</v>
          </cell>
          <cell r="AE21" t="str">
            <v>anilg@iitk.ac.in</v>
          </cell>
          <cell r="AF21">
            <v>9587691547</v>
          </cell>
        </row>
        <row r="22">
          <cell r="B22">
            <v>190226</v>
          </cell>
          <cell r="C22" t="str">
            <v>BANOTH NAVEEN</v>
          </cell>
          <cell r="D22" t="str">
            <v>F</v>
          </cell>
          <cell r="E22">
            <v>368</v>
          </cell>
          <cell r="F22" t="str">
            <v xml:space="preserve">B S </v>
          </cell>
          <cell r="G22" t="str">
            <v xml:space="preserve"> ES</v>
          </cell>
          <cell r="H22">
            <v>18</v>
          </cell>
          <cell r="I22">
            <v>0</v>
          </cell>
          <cell r="J22" t="str">
            <v>FBM</v>
          </cell>
          <cell r="K22">
            <v>5000</v>
          </cell>
          <cell r="L22">
            <v>23611</v>
          </cell>
          <cell r="M22"/>
          <cell r="N22"/>
          <cell r="O22">
            <v>23611</v>
          </cell>
          <cell r="P22" t="str">
            <v>0</v>
          </cell>
          <cell r="Q22">
            <v>0</v>
          </cell>
          <cell r="R22" t="str">
            <v>0</v>
          </cell>
          <cell r="S22">
            <v>0</v>
          </cell>
          <cell r="T22"/>
          <cell r="U22">
            <v>15798</v>
          </cell>
          <cell r="V22">
            <v>15798</v>
          </cell>
          <cell r="W22">
            <v>7813</v>
          </cell>
          <cell r="X22">
            <v>2813</v>
          </cell>
          <cell r="Y22">
            <v>-2813</v>
          </cell>
          <cell r="Z22" t="str">
            <v>-</v>
          </cell>
          <cell r="AA22"/>
          <cell r="AB22"/>
          <cell r="AC22"/>
          <cell r="AD22" t="str">
            <v>Graduated / Deactivated</v>
          </cell>
          <cell r="AE22" t="str">
            <v>bnaveen@iitk.ac.in</v>
          </cell>
          <cell r="AF22">
            <v>7569007303</v>
          </cell>
        </row>
        <row r="23">
          <cell r="B23">
            <v>190265</v>
          </cell>
          <cell r="C23" t="str">
            <v>DEEPESH CHANDRA</v>
          </cell>
          <cell r="D23"/>
          <cell r="E23"/>
          <cell r="F23" t="str">
            <v xml:space="preserve">B TECH </v>
          </cell>
          <cell r="G23" t="str">
            <v xml:space="preserve"> ME</v>
          </cell>
          <cell r="H23">
            <v>19</v>
          </cell>
          <cell r="I23">
            <v>0</v>
          </cell>
          <cell r="J23" t="str">
            <v xml:space="preserve"> </v>
          </cell>
          <cell r="K23">
            <v>5000</v>
          </cell>
          <cell r="L23">
            <v>19232</v>
          </cell>
          <cell r="M23"/>
          <cell r="N23"/>
          <cell r="O23">
            <v>19232</v>
          </cell>
          <cell r="P23">
            <v>4244</v>
          </cell>
          <cell r="Q23">
            <v>6788</v>
          </cell>
          <cell r="R23">
            <v>6027</v>
          </cell>
          <cell r="S23">
            <v>0</v>
          </cell>
          <cell r="T23"/>
          <cell r="U23" t="str">
            <v>0</v>
          </cell>
          <cell r="V23">
            <v>17059</v>
          </cell>
          <cell r="W23">
            <v>2173</v>
          </cell>
          <cell r="X23">
            <v>-2827</v>
          </cell>
          <cell r="Y23">
            <v>2827</v>
          </cell>
          <cell r="Z23" t="str">
            <v>-</v>
          </cell>
          <cell r="AA23"/>
          <cell r="AB23"/>
          <cell r="AC23"/>
          <cell r="AD23" t="str">
            <v>-</v>
          </cell>
          <cell r="AE23" t="str">
            <v>-</v>
          </cell>
          <cell r="AF23" t="str">
            <v>-</v>
          </cell>
        </row>
        <row r="24">
          <cell r="B24">
            <v>190358</v>
          </cell>
          <cell r="C24" t="str">
            <v>HARSH CHOUDHARY</v>
          </cell>
          <cell r="D24" t="str">
            <v>F</v>
          </cell>
          <cell r="E24">
            <v>364</v>
          </cell>
          <cell r="F24" t="str">
            <v xml:space="preserve">B TECH </v>
          </cell>
          <cell r="G24" t="str">
            <v xml:space="preserve"> CE</v>
          </cell>
          <cell r="H24">
            <v>20</v>
          </cell>
          <cell r="I24">
            <v>0</v>
          </cell>
          <cell r="J24" t="str">
            <v xml:space="preserve"> </v>
          </cell>
          <cell r="K24">
            <v>5000</v>
          </cell>
          <cell r="L24">
            <v>13076</v>
          </cell>
          <cell r="M24"/>
          <cell r="N24"/>
          <cell r="O24">
            <v>13076</v>
          </cell>
          <cell r="P24">
            <v>943</v>
          </cell>
          <cell r="Q24">
            <v>5959</v>
          </cell>
          <cell r="R24">
            <v>5000</v>
          </cell>
          <cell r="S24">
            <v>0</v>
          </cell>
          <cell r="T24"/>
          <cell r="U24" t="str">
            <v>0</v>
          </cell>
          <cell r="V24">
            <v>11902</v>
          </cell>
          <cell r="W24">
            <v>1174</v>
          </cell>
          <cell r="X24">
            <v>-3826</v>
          </cell>
          <cell r="Y24">
            <v>3826</v>
          </cell>
          <cell r="Z24">
            <v>45628</v>
          </cell>
          <cell r="AA24"/>
          <cell r="AB24"/>
          <cell r="AC24"/>
          <cell r="AD24" t="str">
            <v>-</v>
          </cell>
          <cell r="AE24" t="str">
            <v>-</v>
          </cell>
          <cell r="AF24" t="str">
            <v>-</v>
          </cell>
        </row>
        <row r="25">
          <cell r="B25">
            <v>190446</v>
          </cell>
          <cell r="C25" t="str">
            <v>KUMAR RAJNISH</v>
          </cell>
          <cell r="D25" t="str">
            <v>F</v>
          </cell>
          <cell r="E25">
            <v>363</v>
          </cell>
          <cell r="F25" t="str">
            <v xml:space="preserve">B TECH </v>
          </cell>
          <cell r="G25" t="str">
            <v xml:space="preserve"> EE</v>
          </cell>
          <cell r="H25">
            <v>21</v>
          </cell>
          <cell r="I25">
            <v>-32945</v>
          </cell>
          <cell r="J25" t="str">
            <v xml:space="preserve"> </v>
          </cell>
          <cell r="K25">
            <v>5000</v>
          </cell>
          <cell r="L25">
            <v>9309</v>
          </cell>
          <cell r="M25"/>
          <cell r="N25"/>
          <cell r="O25">
            <v>9309</v>
          </cell>
          <cell r="P25" t="str">
            <v>0</v>
          </cell>
          <cell r="Q25">
            <v>0</v>
          </cell>
          <cell r="R25" t="str">
            <v>0</v>
          </cell>
          <cell r="S25">
            <v>0</v>
          </cell>
          <cell r="T25"/>
          <cell r="U25" t="str">
            <v>0</v>
          </cell>
          <cell r="V25">
            <v>-32945</v>
          </cell>
          <cell r="W25">
            <v>42254</v>
          </cell>
          <cell r="X25">
            <v>37254</v>
          </cell>
          <cell r="Y25">
            <v>-37254</v>
          </cell>
          <cell r="Z25" t="str">
            <v>-</v>
          </cell>
          <cell r="AA25"/>
          <cell r="AB25"/>
          <cell r="AC25"/>
          <cell r="AD25" t="str">
            <v>Graduated / Deactivated</v>
          </cell>
          <cell r="AE25" t="str">
            <v>krajnish@iitk.ac.in</v>
          </cell>
          <cell r="AF25">
            <v>9794836442</v>
          </cell>
        </row>
        <row r="26">
          <cell r="B26">
            <v>190497</v>
          </cell>
          <cell r="C26" t="str">
            <v>MESHRAM MANAV PRAFUL</v>
          </cell>
          <cell r="D26" t="str">
            <v>F</v>
          </cell>
          <cell r="E26">
            <v>363</v>
          </cell>
          <cell r="F26" t="str">
            <v xml:space="preserve">B TECH </v>
          </cell>
          <cell r="G26" t="str">
            <v xml:space="preserve"> MSE</v>
          </cell>
          <cell r="H26">
            <v>22</v>
          </cell>
          <cell r="I26">
            <v>0</v>
          </cell>
          <cell r="J26" t="str">
            <v xml:space="preserve"> </v>
          </cell>
          <cell r="K26">
            <v>5000</v>
          </cell>
          <cell r="L26">
            <v>30323</v>
          </cell>
          <cell r="M26"/>
          <cell r="N26"/>
          <cell r="O26">
            <v>30323</v>
          </cell>
          <cell r="P26">
            <v>5114</v>
          </cell>
          <cell r="Q26">
            <v>8728</v>
          </cell>
          <cell r="R26">
            <v>8071</v>
          </cell>
          <cell r="S26">
            <v>0</v>
          </cell>
          <cell r="T26"/>
          <cell r="U26" t="str">
            <v>0</v>
          </cell>
          <cell r="V26">
            <v>21913</v>
          </cell>
          <cell r="W26">
            <v>8410</v>
          </cell>
          <cell r="X26">
            <v>3410</v>
          </cell>
          <cell r="Y26">
            <v>-3410</v>
          </cell>
          <cell r="Z26" t="str">
            <v>-</v>
          </cell>
          <cell r="AA26"/>
          <cell r="AB26"/>
          <cell r="AC26"/>
          <cell r="AD26" t="str">
            <v>Academic Probation / Active</v>
          </cell>
          <cell r="AE26" t="str">
            <v>manavm@iitk.ac.in</v>
          </cell>
          <cell r="AF26">
            <v>8007727694</v>
          </cell>
        </row>
        <row r="27">
          <cell r="B27">
            <v>190536</v>
          </cell>
          <cell r="C27" t="str">
            <v>NAVEENKUMAR V</v>
          </cell>
          <cell r="D27" t="str">
            <v>F</v>
          </cell>
          <cell r="E27">
            <v>362</v>
          </cell>
          <cell r="F27" t="str">
            <v xml:space="preserve">B TECH </v>
          </cell>
          <cell r="G27" t="str">
            <v xml:space="preserve"> EE</v>
          </cell>
          <cell r="H27">
            <v>23</v>
          </cell>
          <cell r="I27">
            <v>0</v>
          </cell>
          <cell r="J27" t="str">
            <v xml:space="preserve"> </v>
          </cell>
          <cell r="K27">
            <v>5000</v>
          </cell>
          <cell r="L27">
            <v>26504</v>
          </cell>
          <cell r="M27"/>
          <cell r="N27"/>
          <cell r="O27">
            <v>26504</v>
          </cell>
          <cell r="P27">
            <v>3444</v>
          </cell>
          <cell r="Q27">
            <v>0</v>
          </cell>
          <cell r="R27">
            <v>15920</v>
          </cell>
          <cell r="S27">
            <v>0</v>
          </cell>
          <cell r="T27"/>
          <cell r="U27" t="str">
            <v>0</v>
          </cell>
          <cell r="V27">
            <v>19364</v>
          </cell>
          <cell r="W27">
            <v>7140</v>
          </cell>
          <cell r="X27">
            <v>2140</v>
          </cell>
          <cell r="Y27">
            <v>-2140</v>
          </cell>
          <cell r="Z27" t="str">
            <v>-</v>
          </cell>
          <cell r="AA27"/>
          <cell r="AB27"/>
          <cell r="AC27"/>
          <cell r="AD27" t="str">
            <v>Normal / Active</v>
          </cell>
          <cell r="AE27" t="str">
            <v>naveenk@iitk.ac.in</v>
          </cell>
          <cell r="AF27">
            <v>8056416811</v>
          </cell>
        </row>
        <row r="28">
          <cell r="B28">
            <v>190626</v>
          </cell>
          <cell r="C28" t="str">
            <v>PRANJAL PRATAP DUBEY</v>
          </cell>
          <cell r="D28" t="str">
            <v>D</v>
          </cell>
          <cell r="E28">
            <v>348</v>
          </cell>
          <cell r="F28" t="str">
            <v xml:space="preserve">B S </v>
          </cell>
          <cell r="G28" t="str">
            <v xml:space="preserve"> ES</v>
          </cell>
          <cell r="H28">
            <v>24</v>
          </cell>
          <cell r="I28">
            <v>0</v>
          </cell>
          <cell r="J28" t="str">
            <v xml:space="preserve"> </v>
          </cell>
          <cell r="K28">
            <v>5000</v>
          </cell>
          <cell r="L28">
            <v>5500</v>
          </cell>
          <cell r="M28"/>
          <cell r="N28"/>
          <cell r="O28">
            <v>5500</v>
          </cell>
          <cell r="P28">
            <v>0</v>
          </cell>
          <cell r="Q28">
            <v>0</v>
          </cell>
          <cell r="R28" t="str">
            <v>0</v>
          </cell>
          <cell r="S28">
            <v>0</v>
          </cell>
          <cell r="T28"/>
          <cell r="U28" t="str">
            <v>0</v>
          </cell>
          <cell r="V28">
            <v>0</v>
          </cell>
          <cell r="W28">
            <v>5500</v>
          </cell>
          <cell r="X28">
            <v>500</v>
          </cell>
          <cell r="Y28">
            <v>-500</v>
          </cell>
          <cell r="Z28" t="str">
            <v>-</v>
          </cell>
          <cell r="AA28"/>
          <cell r="AB28"/>
          <cell r="AC28"/>
          <cell r="AD28" t="str">
            <v>Academic Probation / Deactivated</v>
          </cell>
          <cell r="AE28" t="str">
            <v>dpratap@iitk.ac.in</v>
          </cell>
          <cell r="AF28">
            <v>8707669778</v>
          </cell>
        </row>
        <row r="29">
          <cell r="B29">
            <v>190659</v>
          </cell>
          <cell r="C29" t="str">
            <v>RAGHAV PRAKASH AGARWAL</v>
          </cell>
          <cell r="D29" t="str">
            <v>F</v>
          </cell>
          <cell r="E29">
            <v>365</v>
          </cell>
          <cell r="F29" t="str">
            <v xml:space="preserve">B TECH </v>
          </cell>
          <cell r="G29" t="str">
            <v xml:space="preserve"> CHE</v>
          </cell>
          <cell r="H29">
            <v>25</v>
          </cell>
          <cell r="I29">
            <v>0</v>
          </cell>
          <cell r="J29" t="str">
            <v xml:space="preserve"> </v>
          </cell>
          <cell r="K29">
            <v>5000</v>
          </cell>
          <cell r="L29">
            <v>24929</v>
          </cell>
          <cell r="M29"/>
          <cell r="N29"/>
          <cell r="O29">
            <v>24929</v>
          </cell>
          <cell r="P29" t="str">
            <v>0</v>
          </cell>
          <cell r="Q29">
            <v>0</v>
          </cell>
          <cell r="R29">
            <v>17378</v>
          </cell>
          <cell r="S29">
            <v>0</v>
          </cell>
          <cell r="T29"/>
          <cell r="U29" t="str">
            <v>0</v>
          </cell>
          <cell r="V29">
            <v>17378</v>
          </cell>
          <cell r="W29">
            <v>7551</v>
          </cell>
          <cell r="X29">
            <v>2551</v>
          </cell>
          <cell r="Y29">
            <v>-2551</v>
          </cell>
          <cell r="Z29" t="str">
            <v>-</v>
          </cell>
          <cell r="AA29"/>
          <cell r="AB29"/>
          <cell r="AC29"/>
          <cell r="AD29" t="str">
            <v>Warning / Active</v>
          </cell>
          <cell r="AE29" t="str">
            <v>raghav@iitk.ac.in</v>
          </cell>
          <cell r="AF29">
            <v>8604149635</v>
          </cell>
        </row>
        <row r="30">
          <cell r="B30">
            <v>190785</v>
          </cell>
          <cell r="C30" t="str">
            <v>SAURAV KUMAR (U PASWAN)</v>
          </cell>
          <cell r="D30" t="str">
            <v>F</v>
          </cell>
          <cell r="E30">
            <v>368</v>
          </cell>
          <cell r="F30" t="str">
            <v xml:space="preserve">B TECH </v>
          </cell>
          <cell r="G30" t="str">
            <v xml:space="preserve"> ME</v>
          </cell>
          <cell r="H30">
            <v>26</v>
          </cell>
          <cell r="I30">
            <v>0</v>
          </cell>
          <cell r="J30" t="str">
            <v xml:space="preserve"> </v>
          </cell>
          <cell r="K30">
            <v>2469</v>
          </cell>
          <cell r="L30">
            <v>30949</v>
          </cell>
          <cell r="M30"/>
          <cell r="N30"/>
          <cell r="O30">
            <v>30949</v>
          </cell>
          <cell r="P30">
            <v>0</v>
          </cell>
          <cell r="Q30">
            <v>0</v>
          </cell>
          <cell r="R30" t="str">
            <v>0</v>
          </cell>
          <cell r="S30">
            <v>0</v>
          </cell>
          <cell r="T30"/>
          <cell r="U30" t="str">
            <v>0</v>
          </cell>
          <cell r="V30">
            <v>0</v>
          </cell>
          <cell r="W30">
            <v>30949</v>
          </cell>
          <cell r="X30">
            <v>28480</v>
          </cell>
          <cell r="Y30">
            <v>-28480</v>
          </cell>
          <cell r="Z30" t="str">
            <v>-</v>
          </cell>
          <cell r="AA30"/>
          <cell r="AB30"/>
          <cell r="AC30"/>
          <cell r="AD30" t="str">
            <v>Academic Probation / Active</v>
          </cell>
          <cell r="AE30" t="str">
            <v>saurav@iitk.ac.in</v>
          </cell>
          <cell r="AF30">
            <v>9304442658</v>
          </cell>
        </row>
        <row r="31">
          <cell r="B31">
            <v>190903</v>
          </cell>
          <cell r="C31" t="str">
            <v>TARUN KUMAR KATCHH</v>
          </cell>
          <cell r="D31" t="str">
            <v>F</v>
          </cell>
          <cell r="E31">
            <v>369</v>
          </cell>
          <cell r="F31" t="str">
            <v xml:space="preserve">B TECH </v>
          </cell>
          <cell r="G31" t="str">
            <v xml:space="preserve"> BSBE</v>
          </cell>
          <cell r="H31">
            <v>27</v>
          </cell>
          <cell r="I31">
            <v>0</v>
          </cell>
          <cell r="J31" t="str">
            <v xml:space="preserve"> </v>
          </cell>
          <cell r="K31">
            <v>5000</v>
          </cell>
          <cell r="L31">
            <v>27426</v>
          </cell>
          <cell r="M31"/>
          <cell r="N31"/>
          <cell r="O31">
            <v>27426</v>
          </cell>
          <cell r="P31">
            <v>3311</v>
          </cell>
          <cell r="Q31">
            <v>0</v>
          </cell>
          <cell r="R31">
            <v>15582</v>
          </cell>
          <cell r="S31">
            <v>0</v>
          </cell>
          <cell r="T31"/>
          <cell r="U31" t="str">
            <v>0</v>
          </cell>
          <cell r="V31">
            <v>18893</v>
          </cell>
          <cell r="W31">
            <v>8533</v>
          </cell>
          <cell r="X31">
            <v>3533</v>
          </cell>
          <cell r="Y31">
            <v>-3533</v>
          </cell>
          <cell r="Z31" t="str">
            <v>-</v>
          </cell>
          <cell r="AA31"/>
          <cell r="AB31"/>
          <cell r="AC31"/>
          <cell r="AD31" t="str">
            <v>Graduated / Deactivated</v>
          </cell>
          <cell r="AE31" t="str">
            <v>ttkatchh@iitk.ac.in</v>
          </cell>
          <cell r="AF31">
            <v>6265136421</v>
          </cell>
        </row>
        <row r="32">
          <cell r="B32">
            <v>190945</v>
          </cell>
          <cell r="C32" t="str">
            <v>VARUN DEV LASKOTRA</v>
          </cell>
          <cell r="D32" t="str">
            <v>B</v>
          </cell>
          <cell r="E32">
            <v>325</v>
          </cell>
          <cell r="F32" t="str">
            <v xml:space="preserve">B TECH </v>
          </cell>
          <cell r="G32" t="str">
            <v xml:space="preserve"> EE</v>
          </cell>
          <cell r="H32">
            <v>28</v>
          </cell>
          <cell r="I32">
            <v>0</v>
          </cell>
          <cell r="J32" t="str">
            <v xml:space="preserve"> </v>
          </cell>
          <cell r="K32">
            <v>5000</v>
          </cell>
          <cell r="L32">
            <v>32464</v>
          </cell>
          <cell r="M32"/>
          <cell r="N32"/>
          <cell r="O32">
            <v>32464</v>
          </cell>
          <cell r="P32">
            <v>5278</v>
          </cell>
          <cell r="Q32">
            <v>0</v>
          </cell>
          <cell r="R32">
            <v>19995</v>
          </cell>
          <cell r="S32">
            <v>0</v>
          </cell>
          <cell r="T32"/>
          <cell r="U32" t="str">
            <v>0</v>
          </cell>
          <cell r="V32">
            <v>25273</v>
          </cell>
          <cell r="W32">
            <v>7191</v>
          </cell>
          <cell r="X32">
            <v>2191</v>
          </cell>
          <cell r="Y32">
            <v>-2191</v>
          </cell>
          <cell r="Z32" t="str">
            <v>-</v>
          </cell>
          <cell r="AA32"/>
          <cell r="AB32"/>
          <cell r="AC32"/>
          <cell r="AD32" t="str">
            <v>Warning / Active</v>
          </cell>
          <cell r="AE32" t="str">
            <v>vdev@iitk.ac.in</v>
          </cell>
          <cell r="AF32">
            <v>8899857299</v>
          </cell>
        </row>
        <row r="33">
          <cell r="B33">
            <v>200054</v>
          </cell>
          <cell r="C33" t="str">
            <v>ADITYA SHARMA</v>
          </cell>
          <cell r="D33" t="str">
            <v>G</v>
          </cell>
          <cell r="E33">
            <v>278</v>
          </cell>
          <cell r="F33" t="str">
            <v xml:space="preserve">B S </v>
          </cell>
          <cell r="G33" t="str">
            <v xml:space="preserve"> CHM</v>
          </cell>
          <cell r="H33">
            <v>29</v>
          </cell>
          <cell r="I33">
            <v>0</v>
          </cell>
          <cell r="J33" t="str">
            <v xml:space="preserve"> </v>
          </cell>
          <cell r="K33">
            <v>5000</v>
          </cell>
          <cell r="L33">
            <v>18078</v>
          </cell>
          <cell r="M33"/>
          <cell r="N33"/>
          <cell r="O33">
            <v>18078</v>
          </cell>
          <cell r="P33">
            <v>0</v>
          </cell>
          <cell r="Q33">
            <v>4456</v>
          </cell>
          <cell r="R33">
            <v>6064</v>
          </cell>
          <cell r="S33">
            <v>0</v>
          </cell>
          <cell r="T33"/>
          <cell r="U33" t="str">
            <v>0</v>
          </cell>
          <cell r="V33">
            <v>10520</v>
          </cell>
          <cell r="W33">
            <v>7558</v>
          </cell>
          <cell r="X33">
            <v>2558</v>
          </cell>
          <cell r="Y33">
            <v>-2558</v>
          </cell>
          <cell r="Z33" t="str">
            <v>-</v>
          </cell>
          <cell r="AA33"/>
          <cell r="AB33"/>
          <cell r="AC33"/>
          <cell r="AD33" t="str">
            <v>Warning / Active</v>
          </cell>
          <cell r="AE33" t="str">
            <v>aditash20@iitk.ac.in</v>
          </cell>
          <cell r="AF33">
            <v>8225048795</v>
          </cell>
        </row>
        <row r="34">
          <cell r="B34">
            <v>200065</v>
          </cell>
          <cell r="C34" t="str">
            <v>AJAY SINGH KANSHANA</v>
          </cell>
          <cell r="D34" t="str">
            <v>G</v>
          </cell>
          <cell r="E34">
            <v>178</v>
          </cell>
          <cell r="F34" t="str">
            <v xml:space="preserve">B TECH </v>
          </cell>
          <cell r="G34" t="str">
            <v xml:space="preserve"> EE</v>
          </cell>
          <cell r="H34">
            <v>30</v>
          </cell>
          <cell r="I34">
            <v>0</v>
          </cell>
          <cell r="J34" t="str">
            <v xml:space="preserve"> </v>
          </cell>
          <cell r="K34">
            <v>5000</v>
          </cell>
          <cell r="L34">
            <v>32641</v>
          </cell>
          <cell r="M34"/>
          <cell r="N34"/>
          <cell r="O34">
            <v>32641</v>
          </cell>
          <cell r="P34" t="str">
            <v>0</v>
          </cell>
          <cell r="Q34">
            <v>0</v>
          </cell>
          <cell r="R34">
            <v>22405</v>
          </cell>
          <cell r="S34">
            <v>0</v>
          </cell>
          <cell r="T34"/>
          <cell r="U34" t="str">
            <v>0</v>
          </cell>
          <cell r="V34">
            <v>22405</v>
          </cell>
          <cell r="W34">
            <v>10236</v>
          </cell>
          <cell r="X34">
            <v>5236</v>
          </cell>
          <cell r="Y34">
            <v>-5236</v>
          </cell>
          <cell r="Z34" t="str">
            <v>-</v>
          </cell>
          <cell r="AA34"/>
          <cell r="AB34"/>
          <cell r="AC34"/>
          <cell r="AD34" t="str">
            <v>Warning / Active</v>
          </cell>
          <cell r="AE34" t="str">
            <v>ajaysk20@iitk.ac.in</v>
          </cell>
          <cell r="AF34">
            <v>9302869594</v>
          </cell>
        </row>
        <row r="35">
          <cell r="B35">
            <v>200178</v>
          </cell>
          <cell r="C35" t="str">
            <v>APRIL SAMAD</v>
          </cell>
          <cell r="D35" t="str">
            <v>A</v>
          </cell>
          <cell r="E35">
            <v>310</v>
          </cell>
          <cell r="F35" t="str">
            <v xml:space="preserve">B S </v>
          </cell>
          <cell r="G35" t="str">
            <v xml:space="preserve"> MTH</v>
          </cell>
          <cell r="H35">
            <v>31</v>
          </cell>
          <cell r="I35">
            <v>0</v>
          </cell>
          <cell r="J35" t="str">
            <v xml:space="preserve"> </v>
          </cell>
          <cell r="K35">
            <v>5000</v>
          </cell>
          <cell r="L35">
            <v>22849</v>
          </cell>
          <cell r="M35"/>
          <cell r="N35"/>
          <cell r="O35">
            <v>22849</v>
          </cell>
          <cell r="P35">
            <v>1683</v>
          </cell>
          <cell r="Q35">
            <v>7761</v>
          </cell>
          <cell r="R35">
            <v>7023</v>
          </cell>
          <cell r="S35">
            <v>0</v>
          </cell>
          <cell r="T35"/>
          <cell r="U35" t="str">
            <v>0</v>
          </cell>
          <cell r="V35">
            <v>16467</v>
          </cell>
          <cell r="W35">
            <v>6382</v>
          </cell>
          <cell r="X35">
            <v>1382</v>
          </cell>
          <cell r="Y35">
            <v>-1382</v>
          </cell>
          <cell r="Z35" t="str">
            <v>-</v>
          </cell>
          <cell r="AA35"/>
          <cell r="AB35"/>
          <cell r="AC35"/>
          <cell r="AD35" t="str">
            <v>Normal / Active</v>
          </cell>
          <cell r="AE35" t="str">
            <v>asamad20@iitk.ac.in</v>
          </cell>
          <cell r="AF35">
            <v>6203255220</v>
          </cell>
        </row>
        <row r="36">
          <cell r="B36">
            <v>200205</v>
          </cell>
          <cell r="C36" t="str">
            <v>ASHESH THAMIR</v>
          </cell>
          <cell r="D36" t="str">
            <v>D</v>
          </cell>
          <cell r="E36">
            <v>347</v>
          </cell>
          <cell r="F36" t="str">
            <v xml:space="preserve">B TECH </v>
          </cell>
          <cell r="G36" t="str">
            <v xml:space="preserve"> AE</v>
          </cell>
          <cell r="H36">
            <v>32</v>
          </cell>
          <cell r="I36">
            <v>0</v>
          </cell>
          <cell r="J36" t="str">
            <v xml:space="preserve"> </v>
          </cell>
          <cell r="K36">
            <v>5000</v>
          </cell>
          <cell r="L36">
            <v>18939</v>
          </cell>
          <cell r="M36"/>
          <cell r="N36"/>
          <cell r="O36">
            <v>18939</v>
          </cell>
          <cell r="P36">
            <v>404</v>
          </cell>
          <cell r="Q36">
            <v>0</v>
          </cell>
          <cell r="R36">
            <v>13877</v>
          </cell>
          <cell r="S36">
            <v>0</v>
          </cell>
          <cell r="T36"/>
          <cell r="U36" t="str">
            <v>0</v>
          </cell>
          <cell r="V36">
            <v>14281</v>
          </cell>
          <cell r="W36">
            <v>4658</v>
          </cell>
          <cell r="X36">
            <v>-342</v>
          </cell>
          <cell r="Y36">
            <v>342</v>
          </cell>
          <cell r="Z36" t="str">
            <v>-</v>
          </cell>
          <cell r="AA36"/>
          <cell r="AB36"/>
          <cell r="AC36"/>
          <cell r="AD36" t="str">
            <v>Normal / Active</v>
          </cell>
          <cell r="AE36" t="str">
            <v>athamir20@iitk.ac.in</v>
          </cell>
          <cell r="AF36">
            <v>9521597727</v>
          </cell>
        </row>
        <row r="37">
          <cell r="B37">
            <v>200208</v>
          </cell>
          <cell r="C37" t="str">
            <v>ASHISH BAIRWA</v>
          </cell>
          <cell r="D37" t="str">
            <v>A</v>
          </cell>
          <cell r="E37">
            <v>103</v>
          </cell>
          <cell r="F37" t="str">
            <v xml:space="preserve">B S </v>
          </cell>
          <cell r="G37" t="str">
            <v xml:space="preserve"> MTH</v>
          </cell>
          <cell r="H37">
            <v>33</v>
          </cell>
          <cell r="I37">
            <v>0</v>
          </cell>
          <cell r="J37" t="str">
            <v xml:space="preserve"> </v>
          </cell>
          <cell r="K37">
            <v>5000</v>
          </cell>
          <cell r="L37">
            <v>21239</v>
          </cell>
          <cell r="M37"/>
          <cell r="N37"/>
          <cell r="O37">
            <v>21239</v>
          </cell>
          <cell r="P37">
            <v>1626</v>
          </cell>
          <cell r="Q37">
            <v>6859</v>
          </cell>
          <cell r="R37">
            <v>5647</v>
          </cell>
          <cell r="S37">
            <v>0</v>
          </cell>
          <cell r="T37"/>
          <cell r="U37" t="str">
            <v>0</v>
          </cell>
          <cell r="V37">
            <v>14132</v>
          </cell>
          <cell r="W37">
            <v>7107</v>
          </cell>
          <cell r="X37">
            <v>2107</v>
          </cell>
          <cell r="Y37">
            <v>-2107</v>
          </cell>
          <cell r="Z37" t="str">
            <v>-</v>
          </cell>
          <cell r="AA37"/>
          <cell r="AB37"/>
          <cell r="AC37"/>
          <cell r="AD37" t="str">
            <v>Normal / Active</v>
          </cell>
          <cell r="AE37" t="str">
            <v>ashishb20@iitk.ac.in</v>
          </cell>
          <cell r="AF37">
            <v>7878996841</v>
          </cell>
        </row>
        <row r="38">
          <cell r="B38">
            <v>200209</v>
          </cell>
          <cell r="C38" t="str">
            <v>ASHISH GAUTAM</v>
          </cell>
          <cell r="D38" t="str">
            <v>A</v>
          </cell>
          <cell r="E38">
            <v>108</v>
          </cell>
          <cell r="F38" t="str">
            <v xml:space="preserve">B TECH </v>
          </cell>
          <cell r="G38" t="str">
            <v xml:space="preserve"> CE</v>
          </cell>
          <cell r="H38">
            <v>34</v>
          </cell>
          <cell r="I38">
            <v>0</v>
          </cell>
          <cell r="J38" t="str">
            <v xml:space="preserve"> </v>
          </cell>
          <cell r="K38">
            <v>5000</v>
          </cell>
          <cell r="L38">
            <v>18790</v>
          </cell>
          <cell r="M38"/>
          <cell r="N38"/>
          <cell r="O38">
            <v>18790</v>
          </cell>
          <cell r="P38">
            <v>3950</v>
          </cell>
          <cell r="Q38">
            <v>7654</v>
          </cell>
          <cell r="R38">
            <v>6000</v>
          </cell>
          <cell r="S38">
            <v>0</v>
          </cell>
          <cell r="T38"/>
          <cell r="U38" t="str">
            <v>0</v>
          </cell>
          <cell r="V38">
            <v>17604</v>
          </cell>
          <cell r="W38">
            <v>1186</v>
          </cell>
          <cell r="X38">
            <v>-3814</v>
          </cell>
          <cell r="Y38">
            <v>3814</v>
          </cell>
          <cell r="Z38">
            <v>45642</v>
          </cell>
          <cell r="AA38"/>
          <cell r="AB38"/>
          <cell r="AC38"/>
          <cell r="AD38" t="str">
            <v>-</v>
          </cell>
          <cell r="AE38" t="str">
            <v>-</v>
          </cell>
          <cell r="AF38" t="str">
            <v>-</v>
          </cell>
        </row>
        <row r="39">
          <cell r="B39">
            <v>200223</v>
          </cell>
          <cell r="C39" t="str">
            <v>ATTUNURU NEELADRI REDDY</v>
          </cell>
          <cell r="D39" t="str">
            <v>B</v>
          </cell>
          <cell r="E39">
            <v>324</v>
          </cell>
          <cell r="F39" t="str">
            <v xml:space="preserve">B S </v>
          </cell>
          <cell r="G39" t="str">
            <v xml:space="preserve"> PHY</v>
          </cell>
          <cell r="H39">
            <v>35</v>
          </cell>
          <cell r="I39">
            <v>0</v>
          </cell>
          <cell r="J39" t="str">
            <v xml:space="preserve"> </v>
          </cell>
          <cell r="K39">
            <v>10000</v>
          </cell>
          <cell r="L39">
            <v>13163</v>
          </cell>
          <cell r="M39"/>
          <cell r="N39"/>
          <cell r="O39">
            <v>13163</v>
          </cell>
          <cell r="P39" t="str">
            <v>0</v>
          </cell>
          <cell r="Q39">
            <v>5000</v>
          </cell>
          <cell r="R39" t="str">
            <v>0</v>
          </cell>
          <cell r="S39">
            <v>0</v>
          </cell>
          <cell r="T39"/>
          <cell r="U39" t="str">
            <v>0</v>
          </cell>
          <cell r="V39">
            <v>5000</v>
          </cell>
          <cell r="W39">
            <v>8163</v>
          </cell>
          <cell r="X39">
            <v>-1837</v>
          </cell>
          <cell r="Y39">
            <v>1837</v>
          </cell>
          <cell r="Z39" t="str">
            <v>-</v>
          </cell>
          <cell r="AA39"/>
          <cell r="AB39"/>
          <cell r="AC39"/>
          <cell r="AD39" t="str">
            <v>Warning / Active</v>
          </cell>
          <cell r="AE39" t="str">
            <v>anreddy20@iitk.ac.in</v>
          </cell>
          <cell r="AF39">
            <v>7013242739</v>
          </cell>
        </row>
        <row r="40">
          <cell r="B40">
            <v>200224</v>
          </cell>
          <cell r="C40" t="str">
            <v>ATUL GUPTA</v>
          </cell>
          <cell r="D40" t="str">
            <v>F</v>
          </cell>
          <cell r="E40">
            <v>366</v>
          </cell>
          <cell r="F40" t="str">
            <v xml:space="preserve">B TECH </v>
          </cell>
          <cell r="G40" t="str">
            <v xml:space="preserve"> CHE</v>
          </cell>
          <cell r="H40">
            <v>36</v>
          </cell>
          <cell r="I40">
            <v>0</v>
          </cell>
          <cell r="J40" t="str">
            <v xml:space="preserve"> </v>
          </cell>
          <cell r="K40">
            <v>5000</v>
          </cell>
          <cell r="L40">
            <v>19370</v>
          </cell>
          <cell r="M40"/>
          <cell r="N40"/>
          <cell r="O40">
            <v>19370</v>
          </cell>
          <cell r="P40">
            <v>728</v>
          </cell>
          <cell r="Q40">
            <v>6930</v>
          </cell>
          <cell r="R40">
            <v>6900</v>
          </cell>
          <cell r="S40">
            <v>0</v>
          </cell>
          <cell r="T40"/>
          <cell r="U40" t="str">
            <v>0</v>
          </cell>
          <cell r="V40">
            <v>14558</v>
          </cell>
          <cell r="W40">
            <v>4812</v>
          </cell>
          <cell r="X40">
            <v>-188</v>
          </cell>
          <cell r="Y40">
            <v>188</v>
          </cell>
          <cell r="Z40" t="str">
            <v>-</v>
          </cell>
          <cell r="AA40"/>
          <cell r="AB40"/>
          <cell r="AC40"/>
          <cell r="AD40" t="str">
            <v>Normal / Active</v>
          </cell>
          <cell r="AE40" t="str">
            <v>atulg20@iitk.ac.in</v>
          </cell>
          <cell r="AF40">
            <v>9305112958</v>
          </cell>
        </row>
        <row r="41">
          <cell r="B41">
            <v>200232</v>
          </cell>
          <cell r="C41" t="str">
            <v>AVINASH SAINI</v>
          </cell>
          <cell r="D41" t="str">
            <v>F</v>
          </cell>
          <cell r="E41">
            <v>366</v>
          </cell>
          <cell r="F41" t="str">
            <v xml:space="preserve">B TECH </v>
          </cell>
          <cell r="G41" t="str">
            <v xml:space="preserve"> CSE</v>
          </cell>
          <cell r="H41">
            <v>37</v>
          </cell>
          <cell r="I41">
            <v>0</v>
          </cell>
          <cell r="J41" t="str">
            <v xml:space="preserve"> </v>
          </cell>
          <cell r="K41">
            <v>5000</v>
          </cell>
          <cell r="L41">
            <v>24658</v>
          </cell>
          <cell r="M41"/>
          <cell r="N41"/>
          <cell r="O41">
            <v>24658</v>
          </cell>
          <cell r="P41" t="str">
            <v>0</v>
          </cell>
          <cell r="Q41">
            <v>0</v>
          </cell>
          <cell r="R41">
            <v>17875</v>
          </cell>
          <cell r="S41">
            <v>0</v>
          </cell>
          <cell r="T41"/>
          <cell r="U41" t="str">
            <v>0</v>
          </cell>
          <cell r="V41">
            <v>17875</v>
          </cell>
          <cell r="W41">
            <v>6783</v>
          </cell>
          <cell r="X41">
            <v>1783</v>
          </cell>
          <cell r="Y41">
            <v>-1783</v>
          </cell>
          <cell r="Z41" t="str">
            <v>-</v>
          </cell>
          <cell r="AA41"/>
          <cell r="AB41"/>
          <cell r="AC41"/>
          <cell r="AD41" t="str">
            <v>Warning / Active</v>
          </cell>
          <cell r="AE41" t="str">
            <v>avinashs20@iitk.ac.in</v>
          </cell>
          <cell r="AF41">
            <v>9680770784</v>
          </cell>
        </row>
        <row r="42">
          <cell r="B42">
            <v>200268</v>
          </cell>
          <cell r="C42" t="str">
            <v>BHAROTH RAMNAIK</v>
          </cell>
          <cell r="D42" t="str">
            <v>A</v>
          </cell>
          <cell r="E42">
            <v>307</v>
          </cell>
          <cell r="F42" t="str">
            <v xml:space="preserve">B TECH </v>
          </cell>
          <cell r="G42" t="str">
            <v xml:space="preserve"> AE</v>
          </cell>
          <cell r="H42">
            <v>38</v>
          </cell>
          <cell r="I42">
            <v>0</v>
          </cell>
          <cell r="J42" t="str">
            <v>FBM</v>
          </cell>
          <cell r="K42">
            <v>5000</v>
          </cell>
          <cell r="L42">
            <v>27720</v>
          </cell>
          <cell r="M42"/>
          <cell r="N42"/>
          <cell r="O42">
            <v>27720</v>
          </cell>
          <cell r="P42" t="str">
            <v>0</v>
          </cell>
          <cell r="Q42">
            <v>0</v>
          </cell>
          <cell r="R42">
            <v>9488</v>
          </cell>
          <cell r="S42">
            <v>0</v>
          </cell>
          <cell r="T42"/>
          <cell r="U42">
            <v>14627</v>
          </cell>
          <cell r="V42">
            <v>24115</v>
          </cell>
          <cell r="W42">
            <v>3605</v>
          </cell>
          <cell r="X42">
            <v>-1395</v>
          </cell>
          <cell r="Y42">
            <v>1395</v>
          </cell>
          <cell r="Z42" t="str">
            <v>-</v>
          </cell>
          <cell r="AA42"/>
          <cell r="AB42"/>
          <cell r="AC42"/>
          <cell r="AD42" t="str">
            <v>Normal / Active</v>
          </cell>
          <cell r="AE42" t="str">
            <v>bharoth20@iitk.ac.in</v>
          </cell>
          <cell r="AF42">
            <v>9347754072</v>
          </cell>
        </row>
        <row r="43">
          <cell r="B43">
            <v>200301</v>
          </cell>
          <cell r="C43" t="str">
            <v>CHIRAG DASH</v>
          </cell>
          <cell r="D43" t="str">
            <v>A</v>
          </cell>
          <cell r="E43">
            <v>103</v>
          </cell>
          <cell r="F43" t="str">
            <v xml:space="preserve">B TECH </v>
          </cell>
          <cell r="G43" t="str">
            <v xml:space="preserve"> EE</v>
          </cell>
          <cell r="H43">
            <v>39</v>
          </cell>
          <cell r="I43">
            <v>0</v>
          </cell>
          <cell r="J43" t="str">
            <v xml:space="preserve"> </v>
          </cell>
          <cell r="K43">
            <v>5000</v>
          </cell>
          <cell r="L43">
            <v>27449</v>
          </cell>
          <cell r="M43"/>
          <cell r="N43"/>
          <cell r="O43">
            <v>27449</v>
          </cell>
          <cell r="P43">
            <v>3211</v>
          </cell>
          <cell r="Q43">
            <v>8586</v>
          </cell>
          <cell r="R43">
            <v>8222</v>
          </cell>
          <cell r="S43">
            <v>0</v>
          </cell>
          <cell r="T43"/>
          <cell r="U43" t="str">
            <v>0</v>
          </cell>
          <cell r="V43">
            <v>20019</v>
          </cell>
          <cell r="W43">
            <v>7430</v>
          </cell>
          <cell r="X43">
            <v>2430</v>
          </cell>
          <cell r="Y43">
            <v>-2430</v>
          </cell>
          <cell r="Z43" t="str">
            <v>-</v>
          </cell>
          <cell r="AA43"/>
          <cell r="AB43"/>
          <cell r="AC43"/>
          <cell r="AD43" t="str">
            <v>Normal / Active</v>
          </cell>
          <cell r="AE43" t="str">
            <v>chiragd20@iitk.ac.in</v>
          </cell>
          <cell r="AF43">
            <v>9399710911</v>
          </cell>
        </row>
        <row r="44">
          <cell r="B44">
            <v>200302</v>
          </cell>
          <cell r="C44" t="str">
            <v>D RAKHU RAMAI</v>
          </cell>
          <cell r="D44" t="str">
            <v>G</v>
          </cell>
          <cell r="E44">
            <v>381</v>
          </cell>
          <cell r="F44" t="str">
            <v xml:space="preserve">B S </v>
          </cell>
          <cell r="G44" t="str">
            <v xml:space="preserve"> PHY</v>
          </cell>
          <cell r="H44">
            <v>40</v>
          </cell>
          <cell r="I44">
            <v>0</v>
          </cell>
          <cell r="J44" t="str">
            <v>FBM</v>
          </cell>
          <cell r="K44">
            <v>4123</v>
          </cell>
          <cell r="L44">
            <v>17544</v>
          </cell>
          <cell r="M44"/>
          <cell r="N44"/>
          <cell r="O44">
            <v>17544</v>
          </cell>
          <cell r="P44">
            <v>1395</v>
          </cell>
          <cell r="Q44">
            <v>443</v>
          </cell>
          <cell r="R44">
            <v>1248</v>
          </cell>
          <cell r="S44">
            <v>0</v>
          </cell>
          <cell r="T44"/>
          <cell r="U44">
            <v>13421</v>
          </cell>
          <cell r="V44">
            <v>16507</v>
          </cell>
          <cell r="W44">
            <v>1037</v>
          </cell>
          <cell r="X44">
            <v>-3086</v>
          </cell>
          <cell r="Y44">
            <v>3086</v>
          </cell>
          <cell r="Z44" t="str">
            <v>-</v>
          </cell>
          <cell r="AA44"/>
          <cell r="AB44"/>
          <cell r="AC44"/>
          <cell r="AD44" t="str">
            <v>Academic Probation / Active</v>
          </cell>
          <cell r="AE44" t="str">
            <v>drakhu20@iitk.ac.in</v>
          </cell>
          <cell r="AF44">
            <v>9863002378</v>
          </cell>
        </row>
        <row r="45">
          <cell r="B45">
            <v>200320</v>
          </cell>
          <cell r="C45" t="str">
            <v>DEVESH MEENA</v>
          </cell>
          <cell r="D45" t="str">
            <v>D</v>
          </cell>
          <cell r="E45">
            <v>347</v>
          </cell>
          <cell r="F45" t="str">
            <v xml:space="preserve">B TECH </v>
          </cell>
          <cell r="G45" t="str">
            <v xml:space="preserve"> EE</v>
          </cell>
          <cell r="H45">
            <v>41</v>
          </cell>
          <cell r="I45">
            <v>0</v>
          </cell>
          <cell r="J45" t="str">
            <v xml:space="preserve"> </v>
          </cell>
          <cell r="K45">
            <v>5000</v>
          </cell>
          <cell r="L45">
            <v>20417</v>
          </cell>
          <cell r="M45"/>
          <cell r="N45"/>
          <cell r="O45">
            <v>20417</v>
          </cell>
          <cell r="P45">
            <v>1911</v>
          </cell>
          <cell r="Q45">
            <v>7970</v>
          </cell>
          <cell r="R45">
            <v>8251</v>
          </cell>
          <cell r="S45">
            <v>0</v>
          </cell>
          <cell r="T45"/>
          <cell r="U45" t="str">
            <v>0</v>
          </cell>
          <cell r="V45">
            <v>18132</v>
          </cell>
          <cell r="W45">
            <v>2285</v>
          </cell>
          <cell r="X45">
            <v>-2715</v>
          </cell>
          <cell r="Y45">
            <v>2715</v>
          </cell>
          <cell r="Z45" t="str">
            <v>-</v>
          </cell>
          <cell r="AA45"/>
          <cell r="AB45"/>
          <cell r="AC45"/>
          <cell r="AD45" t="str">
            <v>Reinstate (AP*) / Active</v>
          </cell>
          <cell r="AE45" t="str">
            <v>deveshm20@iitk.ac.in</v>
          </cell>
          <cell r="AF45">
            <v>8890253705</v>
          </cell>
        </row>
        <row r="46">
          <cell r="B46">
            <v>200364</v>
          </cell>
          <cell r="C46" t="str">
            <v>GAJENGI RISHI</v>
          </cell>
          <cell r="D46" t="str">
            <v>A</v>
          </cell>
          <cell r="E46">
            <v>308</v>
          </cell>
          <cell r="F46" t="str">
            <v xml:space="preserve">B TECH </v>
          </cell>
          <cell r="G46" t="str">
            <v xml:space="preserve"> AE</v>
          </cell>
          <cell r="H46">
            <v>42</v>
          </cell>
          <cell r="I46">
            <v>0</v>
          </cell>
          <cell r="J46" t="str">
            <v xml:space="preserve"> </v>
          </cell>
          <cell r="K46">
            <v>10000</v>
          </cell>
          <cell r="L46">
            <v>16354</v>
          </cell>
          <cell r="M46"/>
          <cell r="N46"/>
          <cell r="O46">
            <v>16354</v>
          </cell>
          <cell r="P46" t="str">
            <v>0</v>
          </cell>
          <cell r="Q46">
            <v>0</v>
          </cell>
          <cell r="R46">
            <v>7500</v>
          </cell>
          <cell r="S46">
            <v>0</v>
          </cell>
          <cell r="T46"/>
          <cell r="U46" t="str">
            <v>0</v>
          </cell>
          <cell r="V46">
            <v>7500</v>
          </cell>
          <cell r="W46">
            <v>8854</v>
          </cell>
          <cell r="X46">
            <v>-1146</v>
          </cell>
          <cell r="Y46">
            <v>1146</v>
          </cell>
          <cell r="Z46">
            <v>45628</v>
          </cell>
          <cell r="AA46"/>
          <cell r="AB46"/>
          <cell r="AC46"/>
          <cell r="AD46" t="str">
            <v>-</v>
          </cell>
          <cell r="AE46" t="str">
            <v>-</v>
          </cell>
          <cell r="AF46" t="str">
            <v>-</v>
          </cell>
        </row>
        <row r="47">
          <cell r="B47">
            <v>200394</v>
          </cell>
          <cell r="C47" t="str">
            <v>GUPTA SUMIT ANIRUDHA</v>
          </cell>
          <cell r="D47" t="str">
            <v>F</v>
          </cell>
          <cell r="E47">
            <v>366</v>
          </cell>
          <cell r="F47" t="str">
            <v xml:space="preserve">B S </v>
          </cell>
          <cell r="G47" t="str">
            <v xml:space="preserve"> PHY</v>
          </cell>
          <cell r="H47">
            <v>43</v>
          </cell>
          <cell r="I47">
            <v>0</v>
          </cell>
          <cell r="J47" t="str">
            <v xml:space="preserve"> </v>
          </cell>
          <cell r="K47">
            <v>5000</v>
          </cell>
          <cell r="L47">
            <v>17706</v>
          </cell>
          <cell r="M47"/>
          <cell r="N47"/>
          <cell r="O47">
            <v>17706</v>
          </cell>
          <cell r="P47">
            <v>733</v>
          </cell>
          <cell r="Q47">
            <v>7446</v>
          </cell>
          <cell r="R47">
            <v>6884</v>
          </cell>
          <cell r="S47">
            <v>0</v>
          </cell>
          <cell r="T47"/>
          <cell r="U47" t="str">
            <v>0</v>
          </cell>
          <cell r="V47">
            <v>15063</v>
          </cell>
          <cell r="W47">
            <v>2643</v>
          </cell>
          <cell r="X47">
            <v>-2357</v>
          </cell>
          <cell r="Y47">
            <v>2357</v>
          </cell>
          <cell r="Z47">
            <v>45644</v>
          </cell>
          <cell r="AA47"/>
          <cell r="AB47"/>
          <cell r="AC47"/>
          <cell r="AD47" t="str">
            <v>-</v>
          </cell>
          <cell r="AE47" t="str">
            <v>-</v>
          </cell>
          <cell r="AF47" t="str">
            <v>-</v>
          </cell>
        </row>
        <row r="48">
          <cell r="B48">
            <v>200398</v>
          </cell>
          <cell r="C48" t="str">
            <v>GYANRANJAN MURMU</v>
          </cell>
          <cell r="D48" t="str">
            <v>A</v>
          </cell>
          <cell r="E48">
            <v>311</v>
          </cell>
          <cell r="F48" t="str">
            <v xml:space="preserve">B S </v>
          </cell>
          <cell r="G48" t="str">
            <v xml:space="preserve"> MTH</v>
          </cell>
          <cell r="H48">
            <v>44</v>
          </cell>
          <cell r="I48">
            <v>0</v>
          </cell>
          <cell r="J48" t="str">
            <v>FBM</v>
          </cell>
          <cell r="K48">
            <v>5000</v>
          </cell>
          <cell r="L48">
            <v>20889</v>
          </cell>
          <cell r="M48"/>
          <cell r="N48"/>
          <cell r="O48">
            <v>20889</v>
          </cell>
          <cell r="P48">
            <v>3978</v>
          </cell>
          <cell r="Q48">
            <v>0</v>
          </cell>
          <cell r="R48" t="str">
            <v>0</v>
          </cell>
          <cell r="S48">
            <v>0</v>
          </cell>
          <cell r="T48"/>
          <cell r="U48">
            <v>15699</v>
          </cell>
          <cell r="V48">
            <v>19677</v>
          </cell>
          <cell r="W48">
            <v>1212</v>
          </cell>
          <cell r="X48">
            <v>-3788</v>
          </cell>
          <cell r="Y48">
            <v>3788</v>
          </cell>
          <cell r="Z48" t="str">
            <v>-</v>
          </cell>
          <cell r="AA48"/>
          <cell r="AB48"/>
          <cell r="AC48"/>
          <cell r="AD48" t="str">
            <v>Normal / Active</v>
          </cell>
          <cell r="AE48" t="str">
            <v>murmug20@iitk.ac.in</v>
          </cell>
          <cell r="AF48">
            <v>6205153374</v>
          </cell>
        </row>
        <row r="49">
          <cell r="B49">
            <v>200408</v>
          </cell>
          <cell r="C49" t="str">
            <v>HARSH BHATI</v>
          </cell>
          <cell r="D49" t="str">
            <v>F</v>
          </cell>
          <cell r="E49">
            <v>367</v>
          </cell>
          <cell r="F49" t="str">
            <v xml:space="preserve">B TECH </v>
          </cell>
          <cell r="G49" t="str">
            <v xml:space="preserve"> CSE</v>
          </cell>
          <cell r="H49">
            <v>45</v>
          </cell>
          <cell r="I49">
            <v>0</v>
          </cell>
          <cell r="J49" t="str">
            <v xml:space="preserve"> </v>
          </cell>
          <cell r="K49">
            <v>5000</v>
          </cell>
          <cell r="L49">
            <v>24970</v>
          </cell>
          <cell r="M49"/>
          <cell r="N49"/>
          <cell r="O49">
            <v>24970</v>
          </cell>
          <cell r="P49" t="str">
            <v>0</v>
          </cell>
          <cell r="Q49">
            <v>0</v>
          </cell>
          <cell r="R49">
            <v>16938</v>
          </cell>
          <cell r="S49">
            <v>0</v>
          </cell>
          <cell r="T49"/>
          <cell r="U49" t="str">
            <v>0</v>
          </cell>
          <cell r="V49">
            <v>16938</v>
          </cell>
          <cell r="W49">
            <v>8032</v>
          </cell>
          <cell r="X49">
            <v>3032</v>
          </cell>
          <cell r="Y49">
            <v>-3032</v>
          </cell>
          <cell r="Z49" t="str">
            <v>-</v>
          </cell>
          <cell r="AA49"/>
          <cell r="AB49"/>
          <cell r="AC49"/>
          <cell r="AD49" t="str">
            <v>Reinstate (AP*) / Active</v>
          </cell>
          <cell r="AE49" t="str">
            <v>harshb20@iitk.ac.in</v>
          </cell>
          <cell r="AF49">
            <v>9717819560</v>
          </cell>
        </row>
        <row r="50">
          <cell r="B50">
            <v>200409</v>
          </cell>
          <cell r="C50" t="str">
            <v>HARSH CHAK</v>
          </cell>
          <cell r="D50" t="str">
            <v>A</v>
          </cell>
          <cell r="E50">
            <v>302</v>
          </cell>
          <cell r="F50" t="str">
            <v xml:space="preserve">B TECH </v>
          </cell>
          <cell r="G50" t="str">
            <v xml:space="preserve"> BSBE</v>
          </cell>
          <cell r="H50">
            <v>46</v>
          </cell>
          <cell r="I50">
            <v>0</v>
          </cell>
          <cell r="J50" t="str">
            <v xml:space="preserve"> </v>
          </cell>
          <cell r="K50">
            <v>5000</v>
          </cell>
          <cell r="L50">
            <v>22709</v>
          </cell>
          <cell r="M50"/>
          <cell r="N50"/>
          <cell r="O50">
            <v>22709</v>
          </cell>
          <cell r="P50">
            <v>3980</v>
          </cell>
          <cell r="Q50">
            <v>0</v>
          </cell>
          <cell r="R50">
            <v>13023</v>
          </cell>
          <cell r="S50">
            <v>0</v>
          </cell>
          <cell r="T50"/>
          <cell r="U50" t="str">
            <v>0</v>
          </cell>
          <cell r="V50">
            <v>17003</v>
          </cell>
          <cell r="W50">
            <v>5706</v>
          </cell>
          <cell r="X50">
            <v>706</v>
          </cell>
          <cell r="Y50">
            <v>-706</v>
          </cell>
          <cell r="Z50" t="str">
            <v>-</v>
          </cell>
          <cell r="AA50"/>
          <cell r="AB50"/>
          <cell r="AC50"/>
          <cell r="AD50" t="str">
            <v>Reinstate (AP*) / Active</v>
          </cell>
          <cell r="AE50" t="str">
            <v>harshch20@iitk.ac.in</v>
          </cell>
          <cell r="AF50">
            <v>8960922467</v>
          </cell>
        </row>
        <row r="51">
          <cell r="B51">
            <v>200424</v>
          </cell>
          <cell r="C51" t="str">
            <v>HARSH VARDHAN SINGH</v>
          </cell>
          <cell r="D51" t="str">
            <v>A</v>
          </cell>
          <cell r="E51">
            <v>310</v>
          </cell>
          <cell r="F51" t="str">
            <v xml:space="preserve">B TECH </v>
          </cell>
          <cell r="G51" t="str">
            <v xml:space="preserve"> EE</v>
          </cell>
          <cell r="H51">
            <v>47</v>
          </cell>
          <cell r="I51">
            <v>0</v>
          </cell>
          <cell r="J51" t="str">
            <v xml:space="preserve"> </v>
          </cell>
          <cell r="K51">
            <v>5000</v>
          </cell>
          <cell r="L51">
            <v>16968</v>
          </cell>
          <cell r="M51"/>
          <cell r="N51"/>
          <cell r="O51">
            <v>16968</v>
          </cell>
          <cell r="P51">
            <v>0</v>
          </cell>
          <cell r="Q51">
            <v>0</v>
          </cell>
          <cell r="R51">
            <v>12730</v>
          </cell>
          <cell r="S51">
            <v>0</v>
          </cell>
          <cell r="T51"/>
          <cell r="U51" t="str">
            <v>0</v>
          </cell>
          <cell r="V51">
            <v>12730</v>
          </cell>
          <cell r="W51">
            <v>4238</v>
          </cell>
          <cell r="X51">
            <v>-762</v>
          </cell>
          <cell r="Y51">
            <v>762</v>
          </cell>
          <cell r="Z51" t="str">
            <v>-</v>
          </cell>
          <cell r="AA51"/>
          <cell r="AB51"/>
          <cell r="AC51"/>
          <cell r="AD51" t="str">
            <v>Terminated / Deactivated</v>
          </cell>
          <cell r="AE51" t="str">
            <v>harshvs20@iitk.ac.in</v>
          </cell>
          <cell r="AF51">
            <v>8303986657</v>
          </cell>
        </row>
        <row r="52">
          <cell r="B52">
            <v>200463</v>
          </cell>
          <cell r="C52" t="str">
            <v>JAI SINGH MEENA</v>
          </cell>
          <cell r="D52" t="str">
            <v>E</v>
          </cell>
          <cell r="E52">
            <v>359</v>
          </cell>
          <cell r="F52" t="str">
            <v xml:space="preserve">B TECH </v>
          </cell>
          <cell r="G52" t="str">
            <v xml:space="preserve"> BSBE</v>
          </cell>
          <cell r="H52">
            <v>48</v>
          </cell>
          <cell r="I52">
            <v>0</v>
          </cell>
          <cell r="J52" t="str">
            <v xml:space="preserve"> </v>
          </cell>
          <cell r="K52">
            <v>5000</v>
          </cell>
          <cell r="L52">
            <v>19737</v>
          </cell>
          <cell r="N52"/>
          <cell r="O52">
            <v>19737</v>
          </cell>
          <cell r="P52">
            <v>0</v>
          </cell>
          <cell r="Q52">
            <v>0</v>
          </cell>
          <cell r="R52">
            <v>10369</v>
          </cell>
          <cell r="S52">
            <v>0</v>
          </cell>
          <cell r="T52"/>
          <cell r="U52" t="str">
            <v>0</v>
          </cell>
          <cell r="V52">
            <v>10369</v>
          </cell>
          <cell r="W52">
            <v>9368</v>
          </cell>
          <cell r="X52">
            <v>4368</v>
          </cell>
          <cell r="Y52">
            <v>-4368</v>
          </cell>
          <cell r="Z52" t="str">
            <v>-</v>
          </cell>
          <cell r="AA52"/>
          <cell r="AB52"/>
          <cell r="AC52"/>
          <cell r="AD52" t="str">
            <v>Warning / Active</v>
          </cell>
          <cell r="AE52" t="str">
            <v>jsmeena20@iitk.ac.in</v>
          </cell>
          <cell r="AF52">
            <v>6350442878</v>
          </cell>
        </row>
        <row r="53">
          <cell r="B53">
            <v>200474</v>
          </cell>
          <cell r="C53" t="str">
            <v>JAYANTH A H</v>
          </cell>
          <cell r="D53" t="str">
            <v>D</v>
          </cell>
          <cell r="E53">
            <v>346</v>
          </cell>
          <cell r="F53" t="str">
            <v xml:space="preserve">B TECH </v>
          </cell>
          <cell r="G53" t="str">
            <v xml:space="preserve"> AE</v>
          </cell>
          <cell r="H53">
            <v>49</v>
          </cell>
          <cell r="I53">
            <v>0</v>
          </cell>
          <cell r="J53" t="str">
            <v xml:space="preserve"> </v>
          </cell>
          <cell r="K53">
            <v>6162</v>
          </cell>
          <cell r="L53">
            <v>20928</v>
          </cell>
          <cell r="M53"/>
          <cell r="N53"/>
          <cell r="O53">
            <v>20928</v>
          </cell>
          <cell r="P53">
            <v>1267</v>
          </cell>
          <cell r="Q53">
            <v>7542</v>
          </cell>
          <cell r="R53">
            <v>7187</v>
          </cell>
          <cell r="S53">
            <v>0</v>
          </cell>
          <cell r="T53"/>
          <cell r="U53" t="str">
            <v>0</v>
          </cell>
          <cell r="V53">
            <v>15996</v>
          </cell>
          <cell r="W53">
            <v>4932</v>
          </cell>
          <cell r="X53">
            <v>-1230</v>
          </cell>
          <cell r="Y53">
            <v>1230</v>
          </cell>
          <cell r="Z53" t="str">
            <v>-</v>
          </cell>
          <cell r="AA53"/>
          <cell r="AB53"/>
          <cell r="AC53"/>
          <cell r="AD53" t="str">
            <v>Normal / Active</v>
          </cell>
          <cell r="AE53" t="str">
            <v>jayanthah20@iitk.ac.in</v>
          </cell>
          <cell r="AF53">
            <v>9740198125</v>
          </cell>
        </row>
        <row r="54">
          <cell r="B54">
            <v>200485</v>
          </cell>
          <cell r="C54" t="str">
            <v>KALIKIVAYI KARTHIK</v>
          </cell>
          <cell r="D54" t="str">
            <v>D</v>
          </cell>
          <cell r="E54">
            <v>346</v>
          </cell>
          <cell r="F54" t="str">
            <v xml:space="preserve">B S </v>
          </cell>
          <cell r="G54" t="str">
            <v xml:space="preserve"> PHY</v>
          </cell>
          <cell r="H54">
            <v>50</v>
          </cell>
          <cell r="I54">
            <v>0</v>
          </cell>
          <cell r="J54" t="str">
            <v xml:space="preserve"> </v>
          </cell>
          <cell r="K54">
            <v>6182</v>
          </cell>
          <cell r="L54">
            <v>25681</v>
          </cell>
          <cell r="M54"/>
          <cell r="N54"/>
          <cell r="O54">
            <v>25681</v>
          </cell>
          <cell r="P54">
            <v>808</v>
          </cell>
          <cell r="Q54">
            <v>0</v>
          </cell>
          <cell r="R54" t="str">
            <v>0</v>
          </cell>
          <cell r="S54">
            <v>23000</v>
          </cell>
          <cell r="T54"/>
          <cell r="U54" t="str">
            <v>0</v>
          </cell>
          <cell r="V54">
            <v>23808</v>
          </cell>
          <cell r="W54">
            <v>1873</v>
          </cell>
          <cell r="X54">
            <v>-4309</v>
          </cell>
          <cell r="Y54">
            <v>4309</v>
          </cell>
          <cell r="Z54">
            <v>45687</v>
          </cell>
          <cell r="AA54"/>
          <cell r="AB54"/>
          <cell r="AC54"/>
          <cell r="AD54" t="str">
            <v>Graduated / Deactivated</v>
          </cell>
          <cell r="AE54" t="str">
            <v>kalkivayi20@iitk.ac.in</v>
          </cell>
          <cell r="AF54">
            <v>7680980631</v>
          </cell>
        </row>
        <row r="55">
          <cell r="B55">
            <v>200489</v>
          </cell>
          <cell r="C55" t="str">
            <v>KARAN</v>
          </cell>
          <cell r="D55" t="str">
            <v>A</v>
          </cell>
          <cell r="E55">
            <v>305</v>
          </cell>
          <cell r="F55" t="str">
            <v xml:space="preserve">B S </v>
          </cell>
          <cell r="G55" t="str">
            <v xml:space="preserve"> PHY</v>
          </cell>
          <cell r="H55">
            <v>51</v>
          </cell>
          <cell r="I55">
            <v>0</v>
          </cell>
          <cell r="J55" t="str">
            <v xml:space="preserve"> </v>
          </cell>
          <cell r="K55">
            <v>5000</v>
          </cell>
          <cell r="L55">
            <v>13314</v>
          </cell>
          <cell r="M55"/>
          <cell r="N55"/>
          <cell r="O55">
            <v>13314</v>
          </cell>
          <cell r="P55">
            <v>756</v>
          </cell>
          <cell r="Q55">
            <v>7777</v>
          </cell>
          <cell r="R55" t="str">
            <v>0</v>
          </cell>
          <cell r="S55">
            <v>0</v>
          </cell>
          <cell r="T55"/>
          <cell r="U55" t="str">
            <v>0</v>
          </cell>
          <cell r="V55">
            <v>8533</v>
          </cell>
          <cell r="W55">
            <v>4781</v>
          </cell>
          <cell r="X55">
            <v>-219</v>
          </cell>
          <cell r="Y55">
            <v>219</v>
          </cell>
          <cell r="Z55">
            <v>45628</v>
          </cell>
          <cell r="AA55"/>
          <cell r="AB55"/>
          <cell r="AC55"/>
          <cell r="AD55" t="str">
            <v>-</v>
          </cell>
          <cell r="AE55" t="str">
            <v>-</v>
          </cell>
          <cell r="AF55" t="str">
            <v>-</v>
          </cell>
        </row>
        <row r="56">
          <cell r="B56">
            <v>200493</v>
          </cell>
          <cell r="C56" t="str">
            <v>KARTIKEY KUMAR</v>
          </cell>
          <cell r="D56" t="str">
            <v>A</v>
          </cell>
          <cell r="E56">
            <v>102</v>
          </cell>
          <cell r="F56" t="str">
            <v xml:space="preserve">B TECH </v>
          </cell>
          <cell r="G56" t="str">
            <v xml:space="preserve"> CE</v>
          </cell>
          <cell r="H56">
            <v>52</v>
          </cell>
          <cell r="I56">
            <v>0</v>
          </cell>
          <cell r="J56" t="str">
            <v xml:space="preserve"> </v>
          </cell>
          <cell r="K56">
            <v>5000</v>
          </cell>
          <cell r="L56">
            <v>19116</v>
          </cell>
          <cell r="M56"/>
          <cell r="N56"/>
          <cell r="O56">
            <v>19116</v>
          </cell>
          <cell r="P56" t="str">
            <v>0</v>
          </cell>
          <cell r="Q56">
            <v>8317</v>
          </cell>
          <cell r="R56">
            <v>6493</v>
          </cell>
          <cell r="S56">
            <v>0</v>
          </cell>
          <cell r="T56"/>
          <cell r="U56" t="str">
            <v>0</v>
          </cell>
          <cell r="V56">
            <v>14810</v>
          </cell>
          <cell r="W56">
            <v>4306</v>
          </cell>
          <cell r="X56">
            <v>-694</v>
          </cell>
          <cell r="Y56">
            <v>694</v>
          </cell>
          <cell r="Z56" t="str">
            <v>-</v>
          </cell>
          <cell r="AA56"/>
          <cell r="AB56"/>
          <cell r="AC56"/>
          <cell r="AD56" t="str">
            <v>Warning / Active</v>
          </cell>
          <cell r="AE56" t="str">
            <v>kartikey20@iitk.ac.in</v>
          </cell>
          <cell r="AF56">
            <v>9530245082</v>
          </cell>
        </row>
        <row r="57">
          <cell r="B57">
            <v>200495</v>
          </cell>
          <cell r="C57" t="str">
            <v>KARTIKEYAN IYER</v>
          </cell>
          <cell r="D57" t="str">
            <v>F</v>
          </cell>
          <cell r="E57">
            <v>367</v>
          </cell>
          <cell r="F57" t="str">
            <v xml:space="preserve">B TECH </v>
          </cell>
          <cell r="G57" t="str">
            <v xml:space="preserve"> EE</v>
          </cell>
          <cell r="H57">
            <v>53</v>
          </cell>
          <cell r="I57">
            <v>0</v>
          </cell>
          <cell r="J57" t="str">
            <v xml:space="preserve"> </v>
          </cell>
          <cell r="K57">
            <v>0</v>
          </cell>
          <cell r="L57">
            <v>21180</v>
          </cell>
          <cell r="M57"/>
          <cell r="N57"/>
          <cell r="O57">
            <v>21180</v>
          </cell>
          <cell r="P57" t="str">
            <v>0</v>
          </cell>
          <cell r="Q57">
            <v>0</v>
          </cell>
          <cell r="R57">
            <v>25748</v>
          </cell>
          <cell r="S57">
            <v>0</v>
          </cell>
          <cell r="T57"/>
          <cell r="U57" t="str">
            <v>0</v>
          </cell>
          <cell r="V57">
            <v>25748</v>
          </cell>
          <cell r="W57">
            <v>-4568</v>
          </cell>
          <cell r="X57">
            <v>-4568</v>
          </cell>
          <cell r="Y57">
            <v>4568</v>
          </cell>
          <cell r="Z57">
            <v>45628</v>
          </cell>
          <cell r="AA57"/>
          <cell r="AB57"/>
          <cell r="AC57"/>
          <cell r="AD57" t="str">
            <v>-</v>
          </cell>
          <cell r="AE57" t="str">
            <v>-</v>
          </cell>
          <cell r="AF57" t="str">
            <v>-</v>
          </cell>
        </row>
        <row r="58">
          <cell r="B58">
            <v>200572</v>
          </cell>
          <cell r="C58" t="str">
            <v>MAYANK PUSHPJEET</v>
          </cell>
          <cell r="D58" t="str">
            <v>A</v>
          </cell>
          <cell r="E58">
            <v>302</v>
          </cell>
          <cell r="F58" t="str">
            <v xml:space="preserve">B S </v>
          </cell>
          <cell r="G58" t="str">
            <v xml:space="preserve"> MTH</v>
          </cell>
          <cell r="H58">
            <v>54</v>
          </cell>
          <cell r="I58">
            <v>0</v>
          </cell>
          <cell r="J58" t="str">
            <v xml:space="preserve"> </v>
          </cell>
          <cell r="K58">
            <v>5054</v>
          </cell>
          <cell r="L58">
            <v>20614</v>
          </cell>
          <cell r="M58"/>
          <cell r="N58"/>
          <cell r="O58">
            <v>20614</v>
          </cell>
          <cell r="P58">
            <v>1183</v>
          </cell>
          <cell r="Q58">
            <v>0</v>
          </cell>
          <cell r="R58">
            <v>14186</v>
          </cell>
          <cell r="S58">
            <v>0</v>
          </cell>
          <cell r="T58"/>
          <cell r="U58" t="str">
            <v>0</v>
          </cell>
          <cell r="V58">
            <v>15369</v>
          </cell>
          <cell r="W58">
            <v>5245</v>
          </cell>
          <cell r="X58">
            <v>191</v>
          </cell>
          <cell r="Y58">
            <v>-191</v>
          </cell>
          <cell r="Z58" t="str">
            <v>-</v>
          </cell>
          <cell r="AA58"/>
          <cell r="AB58"/>
          <cell r="AC58"/>
          <cell r="AD58" t="str">
            <v>Normal / Active</v>
          </cell>
          <cell r="AE58" t="str">
            <v>pmayank20@iitk.ac.in</v>
          </cell>
          <cell r="AF58">
            <v>8434707554</v>
          </cell>
        </row>
        <row r="59">
          <cell r="B59">
            <v>200576</v>
          </cell>
          <cell r="C59" t="str">
            <v>MD DILSHAD</v>
          </cell>
          <cell r="D59" t="str">
            <v>A</v>
          </cell>
          <cell r="E59">
            <v>102</v>
          </cell>
          <cell r="F59" t="str">
            <v xml:space="preserve">B TECH </v>
          </cell>
          <cell r="G59" t="str">
            <v xml:space="preserve"> CE</v>
          </cell>
          <cell r="H59">
            <v>55</v>
          </cell>
          <cell r="I59">
            <v>0</v>
          </cell>
          <cell r="J59" t="str">
            <v xml:space="preserve"> </v>
          </cell>
          <cell r="K59">
            <v>0</v>
          </cell>
          <cell r="L59">
            <v>15332</v>
          </cell>
          <cell r="M59"/>
          <cell r="N59"/>
          <cell r="O59">
            <v>15332</v>
          </cell>
          <cell r="P59" t="str">
            <v>0</v>
          </cell>
          <cell r="Q59">
            <v>0</v>
          </cell>
          <cell r="R59">
            <v>12668</v>
          </cell>
          <cell r="S59">
            <v>0</v>
          </cell>
          <cell r="T59"/>
          <cell r="U59" t="str">
            <v>0</v>
          </cell>
          <cell r="V59">
            <v>12668</v>
          </cell>
          <cell r="W59">
            <v>2664</v>
          </cell>
          <cell r="X59">
            <v>2664</v>
          </cell>
          <cell r="Y59">
            <v>-2664</v>
          </cell>
          <cell r="Z59" t="str">
            <v>-</v>
          </cell>
          <cell r="AA59"/>
          <cell r="AB59"/>
          <cell r="AC59"/>
          <cell r="AD59" t="str">
            <v>Normal / Active</v>
          </cell>
          <cell r="AE59" t="str">
            <v>mdilshad20@iitk.ac.in</v>
          </cell>
          <cell r="AF59">
            <v>6201642028</v>
          </cell>
        </row>
        <row r="60">
          <cell r="B60">
            <v>200583</v>
          </cell>
          <cell r="C60" t="str">
            <v>MIHIR GUPTA</v>
          </cell>
          <cell r="D60" t="str">
            <v>A</v>
          </cell>
          <cell r="E60">
            <v>301</v>
          </cell>
          <cell r="F60" t="str">
            <v xml:space="preserve">B TECH </v>
          </cell>
          <cell r="G60" t="str">
            <v xml:space="preserve"> EE</v>
          </cell>
          <cell r="H60">
            <v>56</v>
          </cell>
          <cell r="I60">
            <v>0</v>
          </cell>
          <cell r="J60" t="str">
            <v xml:space="preserve"> </v>
          </cell>
          <cell r="K60">
            <v>5000</v>
          </cell>
          <cell r="L60">
            <v>3877</v>
          </cell>
          <cell r="M60"/>
          <cell r="N60"/>
          <cell r="O60">
            <v>3877</v>
          </cell>
          <cell r="P60">
            <v>640</v>
          </cell>
          <cell r="Q60">
            <v>3237</v>
          </cell>
          <cell r="R60" t="str">
            <v>0</v>
          </cell>
          <cell r="S60">
            <v>0</v>
          </cell>
          <cell r="T60"/>
          <cell r="U60" t="str">
            <v>0</v>
          </cell>
          <cell r="V60">
            <v>3877</v>
          </cell>
          <cell r="W60">
            <v>0</v>
          </cell>
          <cell r="X60">
            <v>-5000</v>
          </cell>
          <cell r="Y60">
            <v>5000</v>
          </cell>
          <cell r="Z60" t="str">
            <v>-</v>
          </cell>
          <cell r="AA60"/>
          <cell r="AB60"/>
          <cell r="AC60"/>
          <cell r="AD60" t="str">
            <v>Normal / Active</v>
          </cell>
          <cell r="AE60" t="str">
            <v>mihirg20@iitk.ac.in</v>
          </cell>
          <cell r="AF60">
            <v>8285247818</v>
          </cell>
        </row>
        <row r="61">
          <cell r="B61">
            <v>200591</v>
          </cell>
          <cell r="C61" t="str">
            <v>MOHD FAHAD</v>
          </cell>
          <cell r="D61" t="str">
            <v>A</v>
          </cell>
          <cell r="E61">
            <v>302</v>
          </cell>
          <cell r="F61" t="str">
            <v xml:space="preserve">B S </v>
          </cell>
          <cell r="G61" t="str">
            <v xml:space="preserve"> MTH</v>
          </cell>
          <cell r="H61">
            <v>57</v>
          </cell>
          <cell r="I61">
            <v>0</v>
          </cell>
          <cell r="J61" t="str">
            <v xml:space="preserve"> </v>
          </cell>
          <cell r="K61">
            <v>5674</v>
          </cell>
          <cell r="L61">
            <v>23518</v>
          </cell>
          <cell r="M61"/>
          <cell r="N61"/>
          <cell r="O61">
            <v>23518</v>
          </cell>
          <cell r="P61" t="str">
            <v>0</v>
          </cell>
          <cell r="Q61">
            <v>8684</v>
          </cell>
          <cell r="R61">
            <v>6795</v>
          </cell>
          <cell r="S61">
            <v>0</v>
          </cell>
          <cell r="T61"/>
          <cell r="U61" t="str">
            <v>0</v>
          </cell>
          <cell r="V61">
            <v>15479</v>
          </cell>
          <cell r="W61">
            <v>8039</v>
          </cell>
          <cell r="X61">
            <v>2365</v>
          </cell>
          <cell r="Y61">
            <v>-2365</v>
          </cell>
          <cell r="Z61" t="str">
            <v>-</v>
          </cell>
          <cell r="AA61"/>
          <cell r="AB61"/>
          <cell r="AC61"/>
          <cell r="AD61" t="str">
            <v>Graduated / Deactivated</v>
          </cell>
          <cell r="AE61" t="str">
            <v>fahadm20@iitk.ac.in</v>
          </cell>
          <cell r="AF61">
            <v>6398320353</v>
          </cell>
        </row>
        <row r="62">
          <cell r="B62">
            <v>200605</v>
          </cell>
          <cell r="C62" t="str">
            <v>MUKESH KUMAR VISHWAKARMA</v>
          </cell>
          <cell r="D62" t="str">
            <v>A</v>
          </cell>
          <cell r="E62">
            <v>304</v>
          </cell>
          <cell r="F62" t="str">
            <v xml:space="preserve">B TECH </v>
          </cell>
          <cell r="G62" t="str">
            <v xml:space="preserve"> AE</v>
          </cell>
          <cell r="H62">
            <v>58</v>
          </cell>
          <cell r="I62">
            <v>0</v>
          </cell>
          <cell r="J62" t="str">
            <v xml:space="preserve"> </v>
          </cell>
          <cell r="K62">
            <v>5000</v>
          </cell>
          <cell r="L62">
            <v>22663</v>
          </cell>
          <cell r="M62"/>
          <cell r="N62"/>
          <cell r="O62">
            <v>22663</v>
          </cell>
          <cell r="P62" t="str">
            <v>0</v>
          </cell>
          <cell r="Q62">
            <v>0</v>
          </cell>
          <cell r="R62" t="str">
            <v>0</v>
          </cell>
          <cell r="S62">
            <v>0</v>
          </cell>
          <cell r="T62"/>
          <cell r="U62" t="str">
            <v>0</v>
          </cell>
          <cell r="V62">
            <v>0</v>
          </cell>
          <cell r="W62">
            <v>22663</v>
          </cell>
          <cell r="X62">
            <v>17663</v>
          </cell>
          <cell r="Y62">
            <v>-17663</v>
          </cell>
          <cell r="Z62" t="str">
            <v>-</v>
          </cell>
          <cell r="AA62"/>
          <cell r="AB62"/>
          <cell r="AC62"/>
          <cell r="AD62" t="str">
            <v>Graduated / Deactivated</v>
          </cell>
          <cell r="AE62" t="str">
            <v>mukeshkv20@iitk.ac.in</v>
          </cell>
          <cell r="AF62">
            <v>8957719599</v>
          </cell>
        </row>
        <row r="63">
          <cell r="B63">
            <v>200648</v>
          </cell>
          <cell r="C63" t="str">
            <v>NISHVAAN SAI H</v>
          </cell>
          <cell r="D63" t="str">
            <v>F</v>
          </cell>
          <cell r="E63">
            <v>360</v>
          </cell>
          <cell r="F63" t="str">
            <v xml:space="preserve">B TECH </v>
          </cell>
          <cell r="G63" t="str">
            <v xml:space="preserve"> ME</v>
          </cell>
          <cell r="H63">
            <v>59</v>
          </cell>
          <cell r="I63">
            <v>0</v>
          </cell>
          <cell r="J63" t="str">
            <v xml:space="preserve"> </v>
          </cell>
          <cell r="K63">
            <v>5000</v>
          </cell>
          <cell r="L63">
            <v>25676</v>
          </cell>
          <cell r="M63"/>
          <cell r="N63"/>
          <cell r="O63">
            <v>25676</v>
          </cell>
          <cell r="P63">
            <v>1601</v>
          </cell>
          <cell r="Q63">
            <v>10226</v>
          </cell>
          <cell r="R63">
            <v>8688</v>
          </cell>
          <cell r="S63">
            <v>0</v>
          </cell>
          <cell r="T63"/>
          <cell r="U63" t="str">
            <v>0</v>
          </cell>
          <cell r="V63">
            <v>20515</v>
          </cell>
          <cell r="W63">
            <v>5161</v>
          </cell>
          <cell r="X63">
            <v>161</v>
          </cell>
          <cell r="Y63">
            <v>-161</v>
          </cell>
          <cell r="Z63" t="str">
            <v>-</v>
          </cell>
          <cell r="AA63"/>
          <cell r="AB63"/>
          <cell r="AC63"/>
          <cell r="AD63" t="str">
            <v>Normal / Active</v>
          </cell>
          <cell r="AE63" t="str">
            <v>nishvaansh20@iitk.ac.in</v>
          </cell>
          <cell r="AF63">
            <v>9789970647</v>
          </cell>
        </row>
        <row r="64">
          <cell r="B64">
            <v>200656</v>
          </cell>
          <cell r="C64" t="str">
            <v>ONKAR SHRIKRISHNA DASARI</v>
          </cell>
          <cell r="D64" t="str">
            <v>A</v>
          </cell>
          <cell r="E64">
            <v>309</v>
          </cell>
          <cell r="F64" t="str">
            <v xml:space="preserve">B TECH </v>
          </cell>
          <cell r="G64" t="str">
            <v xml:space="preserve"> ME</v>
          </cell>
          <cell r="H64">
            <v>60</v>
          </cell>
          <cell r="I64">
            <v>0</v>
          </cell>
          <cell r="J64" t="str">
            <v xml:space="preserve"> </v>
          </cell>
          <cell r="K64">
            <v>5000</v>
          </cell>
          <cell r="L64">
            <v>29824</v>
          </cell>
          <cell r="M64"/>
          <cell r="N64"/>
          <cell r="O64">
            <v>29824</v>
          </cell>
          <cell r="P64">
            <v>2140</v>
          </cell>
          <cell r="Q64">
            <v>11321</v>
          </cell>
          <cell r="R64">
            <v>9864</v>
          </cell>
          <cell r="S64">
            <v>0</v>
          </cell>
          <cell r="T64"/>
          <cell r="U64" t="str">
            <v>0</v>
          </cell>
          <cell r="V64">
            <v>23325</v>
          </cell>
          <cell r="W64">
            <v>6499</v>
          </cell>
          <cell r="X64">
            <v>1499</v>
          </cell>
          <cell r="Y64">
            <v>-1499</v>
          </cell>
          <cell r="Z64" t="str">
            <v>-</v>
          </cell>
          <cell r="AA64"/>
          <cell r="AB64"/>
          <cell r="AC64"/>
          <cell r="AD64" t="str">
            <v>Warning / Active</v>
          </cell>
          <cell r="AE64" t="str">
            <v>onkarsd20@iitk.ac.in</v>
          </cell>
          <cell r="AF64">
            <v>9594980787</v>
          </cell>
        </row>
        <row r="65">
          <cell r="B65">
            <v>200664</v>
          </cell>
          <cell r="C65" t="str">
            <v>PANKAJ NIRMAL</v>
          </cell>
          <cell r="D65" t="str">
            <v>A</v>
          </cell>
          <cell r="E65">
            <v>305</v>
          </cell>
          <cell r="F65" t="str">
            <v xml:space="preserve">B TECH </v>
          </cell>
          <cell r="G65" t="str">
            <v xml:space="preserve"> CSE</v>
          </cell>
          <cell r="H65">
            <v>61</v>
          </cell>
          <cell r="I65">
            <v>0</v>
          </cell>
          <cell r="J65" t="str">
            <v xml:space="preserve"> </v>
          </cell>
          <cell r="K65">
            <v>5000</v>
          </cell>
          <cell r="L65">
            <v>20928</v>
          </cell>
          <cell r="M65"/>
          <cell r="N65"/>
          <cell r="O65">
            <v>20928</v>
          </cell>
          <cell r="P65">
            <v>0</v>
          </cell>
          <cell r="Q65">
            <v>0</v>
          </cell>
          <cell r="R65">
            <v>13218</v>
          </cell>
          <cell r="S65">
            <v>0</v>
          </cell>
          <cell r="T65"/>
          <cell r="U65" t="str">
            <v>0</v>
          </cell>
          <cell r="V65">
            <v>13218</v>
          </cell>
          <cell r="W65">
            <v>7710</v>
          </cell>
          <cell r="X65">
            <v>2710</v>
          </cell>
          <cell r="Y65">
            <v>-2710</v>
          </cell>
          <cell r="Z65" t="str">
            <v>-</v>
          </cell>
          <cell r="AA65"/>
          <cell r="AB65"/>
          <cell r="AC65"/>
          <cell r="AD65" t="str">
            <v>Warning / Active</v>
          </cell>
          <cell r="AE65" t="str">
            <v>pankajn20@iitk.ac.in</v>
          </cell>
          <cell r="AF65">
            <v>7665860383</v>
          </cell>
        </row>
        <row r="66">
          <cell r="B66">
            <v>200725</v>
          </cell>
          <cell r="C66" t="str">
            <v>PRINCE YADAV</v>
          </cell>
          <cell r="D66" t="str">
            <v>D</v>
          </cell>
          <cell r="E66">
            <v>347</v>
          </cell>
          <cell r="F66" t="str">
            <v xml:space="preserve">B TECH </v>
          </cell>
          <cell r="G66" t="str">
            <v xml:space="preserve"> CHE</v>
          </cell>
          <cell r="H66">
            <v>62</v>
          </cell>
          <cell r="I66">
            <v>0</v>
          </cell>
          <cell r="J66" t="str">
            <v xml:space="preserve"> </v>
          </cell>
          <cell r="K66">
            <v>5000</v>
          </cell>
          <cell r="L66">
            <v>19636</v>
          </cell>
          <cell r="M66"/>
          <cell r="N66"/>
          <cell r="O66">
            <v>19636</v>
          </cell>
          <cell r="P66">
            <v>1620</v>
          </cell>
          <cell r="Q66">
            <v>7503</v>
          </cell>
          <cell r="R66">
            <v>5358</v>
          </cell>
          <cell r="S66">
            <v>0</v>
          </cell>
          <cell r="T66"/>
          <cell r="U66" t="str">
            <v>0</v>
          </cell>
          <cell r="V66">
            <v>14481</v>
          </cell>
          <cell r="W66">
            <v>5155</v>
          </cell>
          <cell r="X66">
            <v>155</v>
          </cell>
          <cell r="Y66">
            <v>-155</v>
          </cell>
          <cell r="Z66" t="str">
            <v>-</v>
          </cell>
          <cell r="AA66"/>
          <cell r="AB66"/>
          <cell r="AC66"/>
          <cell r="AD66" t="str">
            <v>Normal / Active</v>
          </cell>
          <cell r="AE66" t="str">
            <v>princey20@iitk.ac.in</v>
          </cell>
          <cell r="AF66">
            <v>6392191524</v>
          </cell>
        </row>
        <row r="67">
          <cell r="B67">
            <v>200751</v>
          </cell>
          <cell r="C67" t="str">
            <v>RAGHUVIR KUMAR</v>
          </cell>
          <cell r="D67" t="str">
            <v>G</v>
          </cell>
          <cell r="E67">
            <v>381</v>
          </cell>
          <cell r="F67" t="str">
            <v xml:space="preserve">B S </v>
          </cell>
          <cell r="G67" t="str">
            <v xml:space="preserve"> CHM</v>
          </cell>
          <cell r="H67">
            <v>63</v>
          </cell>
          <cell r="I67">
            <v>0</v>
          </cell>
          <cell r="J67" t="str">
            <v xml:space="preserve"> </v>
          </cell>
          <cell r="K67">
            <v>5649</v>
          </cell>
          <cell r="L67">
            <v>18093</v>
          </cell>
          <cell r="M67"/>
          <cell r="N67"/>
          <cell r="O67">
            <v>18093</v>
          </cell>
          <cell r="P67">
            <v>641</v>
          </cell>
          <cell r="Q67">
            <v>7327</v>
          </cell>
          <cell r="R67">
            <v>6282</v>
          </cell>
          <cell r="S67">
            <v>0</v>
          </cell>
          <cell r="T67"/>
          <cell r="U67" t="str">
            <v>0</v>
          </cell>
          <cell r="V67">
            <v>14250</v>
          </cell>
          <cell r="W67">
            <v>3843</v>
          </cell>
          <cell r="X67">
            <v>-1806</v>
          </cell>
          <cell r="Y67">
            <v>1806</v>
          </cell>
          <cell r="Z67" t="str">
            <v>-</v>
          </cell>
          <cell r="AA67"/>
          <cell r="AB67"/>
          <cell r="AC67"/>
          <cell r="AD67" t="str">
            <v>Normal / Active</v>
          </cell>
          <cell r="AE67" t="str">
            <v>raghuvir20@iitk.ac.in</v>
          </cell>
          <cell r="AF67">
            <v>6203410247</v>
          </cell>
        </row>
        <row r="68">
          <cell r="B68">
            <v>200787</v>
          </cell>
          <cell r="C68" t="str">
            <v>RINKU</v>
          </cell>
          <cell r="D68" t="str">
            <v>A</v>
          </cell>
          <cell r="E68">
            <v>311</v>
          </cell>
          <cell r="F68" t="str">
            <v xml:space="preserve">B S </v>
          </cell>
          <cell r="G68" t="str">
            <v xml:space="preserve"> MTH</v>
          </cell>
          <cell r="H68">
            <v>64</v>
          </cell>
          <cell r="I68">
            <v>0</v>
          </cell>
          <cell r="J68" t="str">
            <v>FBM</v>
          </cell>
          <cell r="K68">
            <v>5000</v>
          </cell>
          <cell r="L68">
            <v>20777</v>
          </cell>
          <cell r="M68"/>
          <cell r="N68"/>
          <cell r="O68">
            <v>20777</v>
          </cell>
          <cell r="P68">
            <v>3381</v>
          </cell>
          <cell r="Q68">
            <v>0</v>
          </cell>
          <cell r="R68">
            <v>422</v>
          </cell>
          <cell r="S68">
            <v>0</v>
          </cell>
          <cell r="T68"/>
          <cell r="U68">
            <v>15527</v>
          </cell>
          <cell r="V68">
            <v>19330</v>
          </cell>
          <cell r="W68">
            <v>1447</v>
          </cell>
          <cell r="X68">
            <v>-3553</v>
          </cell>
          <cell r="Y68">
            <v>3553</v>
          </cell>
          <cell r="Z68" t="str">
            <v>-</v>
          </cell>
          <cell r="AA68"/>
          <cell r="AB68"/>
          <cell r="AC68"/>
          <cell r="AD68" t="str">
            <v>Normal / Active</v>
          </cell>
          <cell r="AE68" t="str">
            <v>rinku20@iitk.ac.in</v>
          </cell>
          <cell r="AF68">
            <v>9053562747</v>
          </cell>
        </row>
        <row r="69">
          <cell r="B69">
            <v>200824</v>
          </cell>
          <cell r="C69" t="str">
            <v>RUPESH KUMAR</v>
          </cell>
          <cell r="D69" t="str">
            <v>A</v>
          </cell>
          <cell r="E69">
            <v>100</v>
          </cell>
          <cell r="F69" t="str">
            <v xml:space="preserve">B TECH </v>
          </cell>
          <cell r="G69" t="str">
            <v xml:space="preserve"> CHE</v>
          </cell>
          <cell r="H69">
            <v>65</v>
          </cell>
          <cell r="I69">
            <v>0</v>
          </cell>
          <cell r="J69" t="str">
            <v xml:space="preserve"> </v>
          </cell>
          <cell r="K69">
            <v>5000</v>
          </cell>
          <cell r="L69">
            <v>21094</v>
          </cell>
          <cell r="M69"/>
          <cell r="N69"/>
          <cell r="O69">
            <v>21094</v>
          </cell>
          <cell r="P69" t="str">
            <v>0</v>
          </cell>
          <cell r="Q69">
            <v>0</v>
          </cell>
          <cell r="R69">
            <v>15615</v>
          </cell>
          <cell r="S69">
            <v>0</v>
          </cell>
          <cell r="T69"/>
          <cell r="U69" t="str">
            <v>0</v>
          </cell>
          <cell r="V69">
            <v>15615</v>
          </cell>
          <cell r="W69">
            <v>5479</v>
          </cell>
          <cell r="X69">
            <v>479</v>
          </cell>
          <cell r="Y69">
            <v>-479</v>
          </cell>
          <cell r="Z69" t="str">
            <v>-</v>
          </cell>
          <cell r="AA69"/>
          <cell r="AB69"/>
          <cell r="AC69"/>
          <cell r="AD69" t="str">
            <v>Terminated / Deactivated</v>
          </cell>
          <cell r="AE69" t="str">
            <v>rupesh20@iitk.ac.in</v>
          </cell>
          <cell r="AF69">
            <v>9521363684</v>
          </cell>
        </row>
        <row r="70">
          <cell r="B70">
            <v>200825</v>
          </cell>
          <cell r="C70" t="str">
            <v>RUSTAM TILAKCHAND PARDHI</v>
          </cell>
          <cell r="D70" t="str">
            <v>A</v>
          </cell>
          <cell r="E70">
            <v>100</v>
          </cell>
          <cell r="F70" t="str">
            <v xml:space="preserve">B TECH </v>
          </cell>
          <cell r="G70" t="str">
            <v xml:space="preserve"> ME</v>
          </cell>
          <cell r="H70">
            <v>66</v>
          </cell>
          <cell r="I70">
            <v>0</v>
          </cell>
          <cell r="J70" t="str">
            <v xml:space="preserve"> </v>
          </cell>
          <cell r="K70">
            <v>5000</v>
          </cell>
          <cell r="L70">
            <v>23098</v>
          </cell>
          <cell r="M70"/>
          <cell r="N70"/>
          <cell r="O70">
            <v>23098</v>
          </cell>
          <cell r="P70">
            <v>1631</v>
          </cell>
          <cell r="Q70">
            <v>7713</v>
          </cell>
          <cell r="R70">
            <v>7014</v>
          </cell>
          <cell r="S70">
            <v>0</v>
          </cell>
          <cell r="T70"/>
          <cell r="U70" t="str">
            <v>0</v>
          </cell>
          <cell r="V70">
            <v>16358</v>
          </cell>
          <cell r="W70">
            <v>6740</v>
          </cell>
          <cell r="X70">
            <v>1740</v>
          </cell>
          <cell r="Y70">
            <v>-1740</v>
          </cell>
          <cell r="Z70" t="str">
            <v>-</v>
          </cell>
          <cell r="AA70"/>
          <cell r="AB70"/>
          <cell r="AC70"/>
          <cell r="AD70" t="str">
            <v>Normal / Active</v>
          </cell>
          <cell r="AE70" t="str">
            <v>rustamtp20@iitk.ac.in</v>
          </cell>
          <cell r="AF70">
            <v>9049531002</v>
          </cell>
        </row>
        <row r="71">
          <cell r="B71">
            <v>200833</v>
          </cell>
          <cell r="C71" t="str">
            <v>SACHIN KUMAR</v>
          </cell>
          <cell r="D71" t="str">
            <v>A</v>
          </cell>
          <cell r="E71">
            <v>303</v>
          </cell>
          <cell r="F71" t="str">
            <v xml:space="preserve">B TECH </v>
          </cell>
          <cell r="G71" t="str">
            <v xml:space="preserve"> EE</v>
          </cell>
          <cell r="H71">
            <v>67</v>
          </cell>
          <cell r="I71">
            <v>0</v>
          </cell>
          <cell r="J71" t="str">
            <v xml:space="preserve"> </v>
          </cell>
          <cell r="K71">
            <v>5000</v>
          </cell>
          <cell r="L71">
            <v>19204</v>
          </cell>
          <cell r="M71"/>
          <cell r="N71"/>
          <cell r="O71">
            <v>19204</v>
          </cell>
          <cell r="P71">
            <v>620</v>
          </cell>
          <cell r="Q71">
            <v>7523</v>
          </cell>
          <cell r="R71">
            <v>6533</v>
          </cell>
          <cell r="S71">
            <v>0</v>
          </cell>
          <cell r="T71"/>
          <cell r="U71" t="str">
            <v>0</v>
          </cell>
          <cell r="V71">
            <v>14676</v>
          </cell>
          <cell r="W71">
            <v>4528</v>
          </cell>
          <cell r="X71">
            <v>-472</v>
          </cell>
          <cell r="Y71">
            <v>472</v>
          </cell>
          <cell r="Z71" t="str">
            <v>-</v>
          </cell>
          <cell r="AA71"/>
          <cell r="AB71"/>
          <cell r="AC71"/>
          <cell r="AD71" t="str">
            <v>Normal / Active</v>
          </cell>
          <cell r="AE71" t="str">
            <v>kumars20@iitk.ac.in</v>
          </cell>
          <cell r="AF71">
            <v>9636389277</v>
          </cell>
        </row>
        <row r="72">
          <cell r="B72">
            <v>200839</v>
          </cell>
          <cell r="C72" t="str">
            <v>SAI SHASHANK RAPOLU</v>
          </cell>
          <cell r="D72" t="str">
            <v>A</v>
          </cell>
          <cell r="E72">
            <v>308</v>
          </cell>
          <cell r="F72" t="str">
            <v xml:space="preserve">B TECH </v>
          </cell>
          <cell r="G72" t="str">
            <v xml:space="preserve"> ME</v>
          </cell>
          <cell r="H72">
            <v>68</v>
          </cell>
          <cell r="I72">
            <v>0</v>
          </cell>
          <cell r="J72" t="str">
            <v xml:space="preserve"> </v>
          </cell>
          <cell r="K72">
            <v>5000</v>
          </cell>
          <cell r="L72">
            <v>16832</v>
          </cell>
          <cell r="M72"/>
          <cell r="N72"/>
          <cell r="O72">
            <v>16832</v>
          </cell>
          <cell r="P72">
            <v>0</v>
          </cell>
          <cell r="Q72">
            <v>8299</v>
          </cell>
          <cell r="R72">
            <v>8178</v>
          </cell>
          <cell r="S72">
            <v>0</v>
          </cell>
          <cell r="T72"/>
          <cell r="U72" t="str">
            <v>0</v>
          </cell>
          <cell r="V72">
            <v>16477</v>
          </cell>
          <cell r="W72">
            <v>355</v>
          </cell>
          <cell r="X72">
            <v>-4645</v>
          </cell>
          <cell r="Y72">
            <v>4645</v>
          </cell>
          <cell r="Z72">
            <v>45652</v>
          </cell>
          <cell r="AA72"/>
          <cell r="AB72"/>
          <cell r="AC72"/>
          <cell r="AD72" t="str">
            <v>-</v>
          </cell>
          <cell r="AE72" t="str">
            <v>-</v>
          </cell>
          <cell r="AF72" t="str">
            <v>-</v>
          </cell>
        </row>
        <row r="73">
          <cell r="B73">
            <v>200867</v>
          </cell>
          <cell r="C73" t="str">
            <v>SANJAY SUGUNAN</v>
          </cell>
          <cell r="D73" t="str">
            <v>A</v>
          </cell>
          <cell r="E73">
            <v>308</v>
          </cell>
          <cell r="F73" t="str">
            <v xml:space="preserve">B S </v>
          </cell>
          <cell r="G73" t="str">
            <v xml:space="preserve"> PHY</v>
          </cell>
          <cell r="H73">
            <v>69</v>
          </cell>
          <cell r="I73">
            <v>0</v>
          </cell>
          <cell r="J73" t="str">
            <v xml:space="preserve"> </v>
          </cell>
          <cell r="K73">
            <v>5000</v>
          </cell>
          <cell r="L73">
            <v>24929</v>
          </cell>
          <cell r="M73"/>
          <cell r="N73"/>
          <cell r="O73">
            <v>24929</v>
          </cell>
          <cell r="P73">
            <v>1865</v>
          </cell>
          <cell r="Q73">
            <v>11197</v>
          </cell>
          <cell r="R73">
            <v>10000</v>
          </cell>
          <cell r="S73">
            <v>0</v>
          </cell>
          <cell r="T73"/>
          <cell r="U73" t="str">
            <v>0</v>
          </cell>
          <cell r="V73">
            <v>23062</v>
          </cell>
          <cell r="W73">
            <v>1867</v>
          </cell>
          <cell r="X73">
            <v>-3133</v>
          </cell>
          <cell r="Y73">
            <v>3133</v>
          </cell>
          <cell r="Z73">
            <v>45642</v>
          </cell>
          <cell r="AA73"/>
          <cell r="AB73"/>
          <cell r="AC73"/>
          <cell r="AD73" t="str">
            <v>-</v>
          </cell>
          <cell r="AE73" t="str">
            <v>-</v>
          </cell>
          <cell r="AF73" t="str">
            <v>-</v>
          </cell>
        </row>
        <row r="74">
          <cell r="B74">
            <v>200868</v>
          </cell>
          <cell r="C74" t="str">
            <v>SANJAY YADAV</v>
          </cell>
          <cell r="D74" t="str">
            <v>A</v>
          </cell>
          <cell r="E74">
            <v>103</v>
          </cell>
          <cell r="F74" t="str">
            <v xml:space="preserve">B TECH </v>
          </cell>
          <cell r="G74" t="str">
            <v xml:space="preserve"> CE</v>
          </cell>
          <cell r="H74">
            <v>70</v>
          </cell>
          <cell r="I74">
            <v>0</v>
          </cell>
          <cell r="J74" t="str">
            <v xml:space="preserve"> </v>
          </cell>
          <cell r="K74">
            <v>5000</v>
          </cell>
          <cell r="L74">
            <v>18964</v>
          </cell>
          <cell r="M74"/>
          <cell r="N74"/>
          <cell r="O74">
            <v>18964</v>
          </cell>
          <cell r="P74">
            <v>0</v>
          </cell>
          <cell r="Q74">
            <v>11033</v>
          </cell>
          <cell r="R74">
            <v>6026</v>
          </cell>
          <cell r="S74">
            <v>0</v>
          </cell>
          <cell r="T74"/>
          <cell r="U74" t="str">
            <v>0</v>
          </cell>
          <cell r="V74">
            <v>17059</v>
          </cell>
          <cell r="W74">
            <v>1905</v>
          </cell>
          <cell r="X74">
            <v>-3095</v>
          </cell>
          <cell r="Y74">
            <v>3095</v>
          </cell>
          <cell r="Z74">
            <v>45688</v>
          </cell>
          <cell r="AA74"/>
          <cell r="AB74"/>
          <cell r="AC74"/>
          <cell r="AD74" t="str">
            <v>Graduated / Deactivated</v>
          </cell>
          <cell r="AE74" t="str">
            <v>ysanjay20@iitk.ac.in</v>
          </cell>
          <cell r="AF74">
            <v>7357852300</v>
          </cell>
        </row>
        <row r="75">
          <cell r="B75">
            <v>200902</v>
          </cell>
          <cell r="C75" t="str">
            <v>SAURABH</v>
          </cell>
          <cell r="D75" t="str">
            <v>A</v>
          </cell>
          <cell r="E75">
            <v>309</v>
          </cell>
          <cell r="F75" t="str">
            <v xml:space="preserve">B S </v>
          </cell>
          <cell r="G75" t="str">
            <v xml:space="preserve"> MTH</v>
          </cell>
          <cell r="H75">
            <v>71</v>
          </cell>
          <cell r="I75">
            <v>0</v>
          </cell>
          <cell r="J75" t="str">
            <v xml:space="preserve"> </v>
          </cell>
          <cell r="K75">
            <v>5000</v>
          </cell>
          <cell r="L75">
            <v>1968</v>
          </cell>
          <cell r="M75"/>
          <cell r="N75"/>
          <cell r="O75">
            <v>1968</v>
          </cell>
          <cell r="P75" t="str">
            <v>0</v>
          </cell>
          <cell r="Q75">
            <v>0</v>
          </cell>
          <cell r="R75" t="str">
            <v>0</v>
          </cell>
          <cell r="S75">
            <v>0</v>
          </cell>
          <cell r="T75"/>
          <cell r="U75" t="str">
            <v>0</v>
          </cell>
          <cell r="V75">
            <v>0</v>
          </cell>
          <cell r="W75">
            <v>1968</v>
          </cell>
          <cell r="X75">
            <v>-3032</v>
          </cell>
          <cell r="Y75">
            <v>3032</v>
          </cell>
          <cell r="Z75" t="str">
            <v>-</v>
          </cell>
          <cell r="AA75"/>
          <cell r="AB75"/>
          <cell r="AC75"/>
          <cell r="AD75" t="str">
            <v>-</v>
          </cell>
          <cell r="AE75" t="str">
            <v>-</v>
          </cell>
          <cell r="AF75" t="str">
            <v>-</v>
          </cell>
        </row>
        <row r="76">
          <cell r="B76">
            <v>200936</v>
          </cell>
          <cell r="C76" t="str">
            <v>SHIVAM GUJARIA</v>
          </cell>
          <cell r="D76" t="str">
            <v>A</v>
          </cell>
          <cell r="E76">
            <v>100</v>
          </cell>
          <cell r="F76" t="str">
            <v xml:space="preserve">B S </v>
          </cell>
          <cell r="G76" t="str">
            <v xml:space="preserve"> MTH</v>
          </cell>
          <cell r="H76">
            <v>72</v>
          </cell>
          <cell r="I76">
            <v>0</v>
          </cell>
          <cell r="J76" t="str">
            <v xml:space="preserve"> </v>
          </cell>
          <cell r="K76">
            <v>5000</v>
          </cell>
          <cell r="L76">
            <v>9390</v>
          </cell>
          <cell r="M76"/>
          <cell r="N76"/>
          <cell r="O76">
            <v>9390</v>
          </cell>
          <cell r="P76">
            <v>0</v>
          </cell>
          <cell r="Q76">
            <v>4760</v>
          </cell>
          <cell r="R76">
            <v>1000</v>
          </cell>
          <cell r="S76">
            <v>0</v>
          </cell>
          <cell r="T76"/>
          <cell r="U76" t="str">
            <v>0</v>
          </cell>
          <cell r="V76">
            <v>5760</v>
          </cell>
          <cell r="W76">
            <v>3630</v>
          </cell>
          <cell r="X76">
            <v>-1370</v>
          </cell>
          <cell r="Y76">
            <v>1370</v>
          </cell>
          <cell r="Z76">
            <v>45628</v>
          </cell>
          <cell r="AA76"/>
          <cell r="AB76"/>
          <cell r="AC76"/>
          <cell r="AD76" t="str">
            <v>-</v>
          </cell>
          <cell r="AE76" t="str">
            <v>-</v>
          </cell>
          <cell r="AF76" t="str">
            <v>-</v>
          </cell>
        </row>
        <row r="77">
          <cell r="B77">
            <v>201017</v>
          </cell>
          <cell r="C77" t="str">
            <v>SUMIT BALAVANT KAMBLE</v>
          </cell>
          <cell r="D77" t="str">
            <v>A</v>
          </cell>
          <cell r="E77">
            <v>309</v>
          </cell>
          <cell r="F77" t="str">
            <v xml:space="preserve">B TECH </v>
          </cell>
          <cell r="G77" t="str">
            <v xml:space="preserve"> ME</v>
          </cell>
          <cell r="H77">
            <v>73</v>
          </cell>
          <cell r="I77">
            <v>0</v>
          </cell>
          <cell r="J77" t="str">
            <v xml:space="preserve"> </v>
          </cell>
          <cell r="K77">
            <v>5000</v>
          </cell>
          <cell r="L77">
            <v>23234</v>
          </cell>
          <cell r="M77"/>
          <cell r="N77"/>
          <cell r="O77">
            <v>23234</v>
          </cell>
          <cell r="P77">
            <v>2852</v>
          </cell>
          <cell r="Q77">
            <v>7515</v>
          </cell>
          <cell r="R77">
            <v>7830</v>
          </cell>
          <cell r="S77">
            <v>0</v>
          </cell>
          <cell r="T77"/>
          <cell r="U77" t="str">
            <v>0</v>
          </cell>
          <cell r="V77">
            <v>18197</v>
          </cell>
          <cell r="W77">
            <v>5037</v>
          </cell>
          <cell r="X77">
            <v>37</v>
          </cell>
          <cell r="Y77">
            <v>-37</v>
          </cell>
          <cell r="Z77" t="str">
            <v>-</v>
          </cell>
          <cell r="AA77"/>
          <cell r="AB77"/>
          <cell r="AC77"/>
          <cell r="AD77" t="str">
            <v>Academic Probation / Active</v>
          </cell>
          <cell r="AE77" t="str">
            <v>sbkamble20@iitk.ac.in</v>
          </cell>
          <cell r="AF77">
            <v>9011807220</v>
          </cell>
        </row>
        <row r="78">
          <cell r="B78">
            <v>201018</v>
          </cell>
          <cell r="C78" t="str">
            <v>SUMIT KUMAR</v>
          </cell>
          <cell r="D78" t="str">
            <v>G</v>
          </cell>
          <cell r="E78">
            <v>381</v>
          </cell>
          <cell r="F78" t="str">
            <v xml:space="preserve">B TECH </v>
          </cell>
          <cell r="G78" t="str">
            <v xml:space="preserve"> CE</v>
          </cell>
          <cell r="H78">
            <v>74</v>
          </cell>
          <cell r="I78">
            <v>0</v>
          </cell>
          <cell r="J78" t="str">
            <v xml:space="preserve"> </v>
          </cell>
          <cell r="K78">
            <v>5000</v>
          </cell>
          <cell r="L78">
            <v>15217</v>
          </cell>
          <cell r="M78"/>
          <cell r="N78"/>
          <cell r="O78">
            <v>15217</v>
          </cell>
          <cell r="P78">
            <v>0</v>
          </cell>
          <cell r="Q78">
            <v>4483</v>
          </cell>
          <cell r="R78">
            <v>4447</v>
          </cell>
          <cell r="S78">
            <v>0</v>
          </cell>
          <cell r="T78"/>
          <cell r="U78" t="str">
            <v>0</v>
          </cell>
          <cell r="V78">
            <v>8930</v>
          </cell>
          <cell r="W78">
            <v>6287</v>
          </cell>
          <cell r="X78">
            <v>1287</v>
          </cell>
          <cell r="Y78">
            <v>-1287</v>
          </cell>
          <cell r="Z78" t="str">
            <v>-</v>
          </cell>
          <cell r="AA78"/>
          <cell r="AB78"/>
          <cell r="AC78"/>
          <cell r="AD78" t="str">
            <v>Normal / Active</v>
          </cell>
          <cell r="AE78" t="str">
            <v>sumitkumar20@iitk.ac.in</v>
          </cell>
          <cell r="AF78">
            <v>6367787841</v>
          </cell>
        </row>
        <row r="79">
          <cell r="B79">
            <v>201032</v>
          </cell>
          <cell r="C79" t="str">
            <v>SWAPNIL BAGDE</v>
          </cell>
          <cell r="D79" t="str">
            <v>F</v>
          </cell>
          <cell r="E79">
            <v>367</v>
          </cell>
          <cell r="F79" t="str">
            <v xml:space="preserve">B S </v>
          </cell>
          <cell r="G79" t="str">
            <v xml:space="preserve"> MTH</v>
          </cell>
          <cell r="H79">
            <v>75</v>
          </cell>
          <cell r="I79">
            <v>0</v>
          </cell>
          <cell r="J79" t="str">
            <v xml:space="preserve"> </v>
          </cell>
          <cell r="K79">
            <v>5000</v>
          </cell>
          <cell r="L79">
            <v>26111</v>
          </cell>
          <cell r="M79"/>
          <cell r="N79"/>
          <cell r="O79">
            <v>26111</v>
          </cell>
          <cell r="P79">
            <v>1728</v>
          </cell>
          <cell r="Q79">
            <v>8648</v>
          </cell>
          <cell r="R79">
            <v>8874</v>
          </cell>
          <cell r="S79">
            <v>0</v>
          </cell>
          <cell r="T79"/>
          <cell r="U79" t="str">
            <v>0</v>
          </cell>
          <cell r="V79">
            <v>19250</v>
          </cell>
          <cell r="W79">
            <v>6861</v>
          </cell>
          <cell r="X79">
            <v>1861</v>
          </cell>
          <cell r="Y79">
            <v>-1861</v>
          </cell>
          <cell r="Z79" t="str">
            <v>-</v>
          </cell>
          <cell r="AA79"/>
          <cell r="AB79"/>
          <cell r="AC79"/>
          <cell r="AD79" t="str">
            <v>Normal / Active</v>
          </cell>
          <cell r="AE79" t="str">
            <v>swapnilb20@iitk.ac.in</v>
          </cell>
          <cell r="AF79">
            <v>7440587858</v>
          </cell>
        </row>
        <row r="80">
          <cell r="B80">
            <v>201047</v>
          </cell>
          <cell r="C80" t="str">
            <v>TARUN KUMAR</v>
          </cell>
          <cell r="D80" t="str">
            <v>A</v>
          </cell>
          <cell r="E80">
            <v>303</v>
          </cell>
          <cell r="F80" t="str">
            <v xml:space="preserve">B TECH </v>
          </cell>
          <cell r="G80" t="str">
            <v xml:space="preserve"> ME</v>
          </cell>
          <cell r="H80">
            <v>76</v>
          </cell>
          <cell r="I80">
            <v>0</v>
          </cell>
          <cell r="J80" t="str">
            <v xml:space="preserve"> </v>
          </cell>
          <cell r="K80">
            <v>5000</v>
          </cell>
          <cell r="L80">
            <v>20467</v>
          </cell>
          <cell r="M80"/>
          <cell r="N80"/>
          <cell r="O80">
            <v>20467</v>
          </cell>
          <cell r="P80">
            <v>512</v>
          </cell>
          <cell r="Q80">
            <v>6776</v>
          </cell>
          <cell r="R80">
            <v>5474</v>
          </cell>
          <cell r="S80">
            <v>0</v>
          </cell>
          <cell r="T80"/>
          <cell r="U80" t="str">
            <v>0</v>
          </cell>
          <cell r="V80">
            <v>12762</v>
          </cell>
          <cell r="W80">
            <v>7705</v>
          </cell>
          <cell r="X80">
            <v>2705</v>
          </cell>
          <cell r="Y80">
            <v>-2705</v>
          </cell>
          <cell r="Z80" t="str">
            <v>-</v>
          </cell>
          <cell r="AA80"/>
          <cell r="AB80"/>
          <cell r="AC80"/>
          <cell r="AD80" t="str">
            <v>Warning / Active</v>
          </cell>
          <cell r="AE80" t="str">
            <v>tarunkum20@iitk.ac.in</v>
          </cell>
          <cell r="AF80">
            <v>9660033058</v>
          </cell>
        </row>
        <row r="81">
          <cell r="B81">
            <v>201053</v>
          </cell>
          <cell r="C81" t="str">
            <v>TUSHAR CHAUHAN</v>
          </cell>
          <cell r="D81" t="str">
            <v>A</v>
          </cell>
          <cell r="E81">
            <v>303</v>
          </cell>
          <cell r="F81" t="str">
            <v xml:space="preserve">B S </v>
          </cell>
          <cell r="G81" t="str">
            <v xml:space="preserve"> MTH</v>
          </cell>
          <cell r="H81">
            <v>77</v>
          </cell>
          <cell r="I81">
            <v>0</v>
          </cell>
          <cell r="J81" t="str">
            <v xml:space="preserve"> </v>
          </cell>
          <cell r="K81">
            <v>5124</v>
          </cell>
          <cell r="L81">
            <v>21951</v>
          </cell>
          <cell r="M81"/>
          <cell r="N81"/>
          <cell r="O81">
            <v>21951</v>
          </cell>
          <cell r="P81">
            <v>732</v>
          </cell>
          <cell r="Q81">
            <v>10205</v>
          </cell>
          <cell r="R81">
            <v>8423</v>
          </cell>
          <cell r="S81">
            <v>0</v>
          </cell>
          <cell r="T81"/>
          <cell r="U81" t="str">
            <v>0</v>
          </cell>
          <cell r="V81">
            <v>19360</v>
          </cell>
          <cell r="W81">
            <v>2591</v>
          </cell>
          <cell r="X81">
            <v>-2533</v>
          </cell>
          <cell r="Y81">
            <v>2533</v>
          </cell>
          <cell r="Z81" t="str">
            <v>-</v>
          </cell>
          <cell r="AA81"/>
          <cell r="AB81"/>
          <cell r="AC81"/>
          <cell r="AD81" t="str">
            <v>Normal / Active</v>
          </cell>
          <cell r="AE81" t="str">
            <v>tusharch20@iitk.ac.in</v>
          </cell>
          <cell r="AF81">
            <v>6395381124</v>
          </cell>
        </row>
        <row r="82">
          <cell r="B82">
            <v>201074</v>
          </cell>
          <cell r="C82" t="str">
            <v>VADDEPALLY MEENAN</v>
          </cell>
          <cell r="D82" t="str">
            <v>D</v>
          </cell>
          <cell r="E82">
            <v>346</v>
          </cell>
          <cell r="F82" t="str">
            <v xml:space="preserve">B S </v>
          </cell>
          <cell r="G82" t="str">
            <v xml:space="preserve"> CHM</v>
          </cell>
          <cell r="H82">
            <v>78</v>
          </cell>
          <cell r="I82">
            <v>0</v>
          </cell>
          <cell r="J82" t="str">
            <v xml:space="preserve"> </v>
          </cell>
          <cell r="K82">
            <v>5000</v>
          </cell>
          <cell r="L82">
            <v>29189</v>
          </cell>
          <cell r="M82"/>
          <cell r="N82"/>
          <cell r="O82">
            <v>29189</v>
          </cell>
          <cell r="P82">
            <v>735</v>
          </cell>
          <cell r="Q82">
            <v>0</v>
          </cell>
          <cell r="R82" t="str">
            <v>0</v>
          </cell>
          <cell r="S82">
            <v>0</v>
          </cell>
          <cell r="T82"/>
          <cell r="U82" t="str">
            <v>0</v>
          </cell>
          <cell r="V82">
            <v>735</v>
          </cell>
          <cell r="W82">
            <v>28454</v>
          </cell>
          <cell r="X82">
            <v>23454</v>
          </cell>
          <cell r="Y82">
            <v>-23454</v>
          </cell>
          <cell r="Z82" t="str">
            <v>-</v>
          </cell>
          <cell r="AA82"/>
          <cell r="AB82"/>
          <cell r="AC82"/>
          <cell r="AD82" t="str">
            <v>Normal / Active</v>
          </cell>
          <cell r="AE82" t="str">
            <v>vmeenan20@iitk.ac.in</v>
          </cell>
          <cell r="AF82">
            <v>6305781534</v>
          </cell>
        </row>
        <row r="83">
          <cell r="B83">
            <v>201084</v>
          </cell>
          <cell r="C83" t="str">
            <v>VANKUDOTHU AJAY NAYAK</v>
          </cell>
          <cell r="D83" t="str">
            <v>A</v>
          </cell>
          <cell r="E83">
            <v>307</v>
          </cell>
          <cell r="F83" t="str">
            <v xml:space="preserve">B TECH </v>
          </cell>
          <cell r="G83" t="str">
            <v xml:space="preserve"> ME</v>
          </cell>
          <cell r="H83">
            <v>79</v>
          </cell>
          <cell r="I83">
            <v>0</v>
          </cell>
          <cell r="J83" t="str">
            <v xml:space="preserve"> </v>
          </cell>
          <cell r="K83">
            <v>6297</v>
          </cell>
          <cell r="L83">
            <v>29537</v>
          </cell>
          <cell r="M83"/>
          <cell r="N83"/>
          <cell r="O83">
            <v>29537</v>
          </cell>
          <cell r="P83">
            <v>0</v>
          </cell>
          <cell r="Q83">
            <v>10261</v>
          </cell>
          <cell r="R83">
            <v>8245</v>
          </cell>
          <cell r="S83">
            <v>0</v>
          </cell>
          <cell r="T83"/>
          <cell r="U83" t="str">
            <v>0</v>
          </cell>
          <cell r="V83">
            <v>18506</v>
          </cell>
          <cell r="W83">
            <v>11031</v>
          </cell>
          <cell r="X83">
            <v>4734</v>
          </cell>
          <cell r="Y83">
            <v>-4734</v>
          </cell>
          <cell r="Z83" t="str">
            <v>-</v>
          </cell>
          <cell r="AA83"/>
          <cell r="AB83"/>
          <cell r="AC83"/>
          <cell r="AD83" t="str">
            <v>Warning / Active</v>
          </cell>
          <cell r="AE83" t="str">
            <v>vankudothu20@iitk.ac.in</v>
          </cell>
          <cell r="AF83">
            <v>6301404457</v>
          </cell>
        </row>
        <row r="84">
          <cell r="B84">
            <v>201098</v>
          </cell>
          <cell r="C84" t="str">
            <v>VAVILAPALLI RAVI KIRAN</v>
          </cell>
          <cell r="D84" t="str">
            <v>A</v>
          </cell>
          <cell r="E84">
            <v>307</v>
          </cell>
          <cell r="F84" t="str">
            <v xml:space="preserve">B S </v>
          </cell>
          <cell r="G84" t="str">
            <v xml:space="preserve"> ES</v>
          </cell>
          <cell r="H84">
            <v>80</v>
          </cell>
          <cell r="I84">
            <v>0</v>
          </cell>
          <cell r="J84" t="str">
            <v xml:space="preserve"> </v>
          </cell>
          <cell r="K84">
            <v>5000</v>
          </cell>
          <cell r="L84">
            <v>18557</v>
          </cell>
          <cell r="M84"/>
          <cell r="N84"/>
          <cell r="O84">
            <v>18557</v>
          </cell>
          <cell r="P84">
            <v>3348</v>
          </cell>
          <cell r="Q84">
            <v>8278</v>
          </cell>
          <cell r="R84">
            <v>4000</v>
          </cell>
          <cell r="S84">
            <v>0</v>
          </cell>
          <cell r="T84"/>
          <cell r="U84" t="str">
            <v>0</v>
          </cell>
          <cell r="V84">
            <v>15626</v>
          </cell>
          <cell r="W84">
            <v>2931</v>
          </cell>
          <cell r="X84">
            <v>-2069</v>
          </cell>
          <cell r="Y84">
            <v>2069</v>
          </cell>
          <cell r="Z84">
            <v>45628</v>
          </cell>
          <cell r="AA84"/>
          <cell r="AB84"/>
          <cell r="AC84"/>
          <cell r="AD84" t="str">
            <v>-</v>
          </cell>
          <cell r="AE84" t="str">
            <v>-</v>
          </cell>
          <cell r="AF84" t="str">
            <v>-</v>
          </cell>
        </row>
        <row r="85">
          <cell r="B85">
            <v>201108</v>
          </cell>
          <cell r="C85" t="str">
            <v>VICKY</v>
          </cell>
          <cell r="D85" t="str">
            <v>A</v>
          </cell>
          <cell r="E85">
            <v>311</v>
          </cell>
          <cell r="F85" t="str">
            <v xml:space="preserve">B TECH </v>
          </cell>
          <cell r="G85" t="str">
            <v xml:space="preserve"> CHE</v>
          </cell>
          <cell r="H85">
            <v>81</v>
          </cell>
          <cell r="I85">
            <v>0</v>
          </cell>
          <cell r="J85" t="str">
            <v>FBM</v>
          </cell>
          <cell r="K85">
            <v>0</v>
          </cell>
          <cell r="L85">
            <v>19537</v>
          </cell>
          <cell r="M85"/>
          <cell r="N85"/>
          <cell r="O85">
            <v>19537</v>
          </cell>
          <cell r="P85" t="str">
            <v>0</v>
          </cell>
          <cell r="Q85">
            <v>0</v>
          </cell>
          <cell r="R85">
            <v>2441</v>
          </cell>
          <cell r="S85">
            <v>0</v>
          </cell>
          <cell r="T85"/>
          <cell r="U85">
            <v>15322</v>
          </cell>
          <cell r="V85">
            <v>17763</v>
          </cell>
          <cell r="W85">
            <v>1774</v>
          </cell>
          <cell r="X85">
            <v>1774</v>
          </cell>
          <cell r="Y85">
            <v>-1774</v>
          </cell>
          <cell r="Z85" t="str">
            <v>-</v>
          </cell>
          <cell r="AA85"/>
          <cell r="AB85"/>
          <cell r="AC85"/>
          <cell r="AD85" t="str">
            <v>Graduated / Deactivated</v>
          </cell>
          <cell r="AE85" t="str">
            <v>vicky20@iitk.ac.in</v>
          </cell>
          <cell r="AF85">
            <v>8303533363</v>
          </cell>
        </row>
        <row r="86">
          <cell r="B86">
            <v>201113</v>
          </cell>
          <cell r="C86" t="str">
            <v>VIJAY GAGABHAI MAKWANA</v>
          </cell>
          <cell r="D86" t="str">
            <v>A</v>
          </cell>
          <cell r="E86">
            <v>304</v>
          </cell>
          <cell r="F86" t="str">
            <v xml:space="preserve">B TECH </v>
          </cell>
          <cell r="G86" t="str">
            <v xml:space="preserve"> CE</v>
          </cell>
          <cell r="H86">
            <v>82</v>
          </cell>
          <cell r="I86">
            <v>0</v>
          </cell>
          <cell r="J86" t="str">
            <v xml:space="preserve"> </v>
          </cell>
          <cell r="K86">
            <v>5508</v>
          </cell>
          <cell r="L86">
            <v>25371</v>
          </cell>
          <cell r="M86"/>
          <cell r="N86"/>
          <cell r="O86">
            <v>25371</v>
          </cell>
          <cell r="P86" t="str">
            <v>0</v>
          </cell>
          <cell r="Q86">
            <v>0</v>
          </cell>
          <cell r="R86">
            <v>17162</v>
          </cell>
          <cell r="S86">
            <v>0</v>
          </cell>
          <cell r="T86"/>
          <cell r="U86" t="str">
            <v>0</v>
          </cell>
          <cell r="V86">
            <v>17162</v>
          </cell>
          <cell r="W86">
            <v>8209</v>
          </cell>
          <cell r="X86">
            <v>2701</v>
          </cell>
          <cell r="Y86">
            <v>-2701</v>
          </cell>
          <cell r="Z86" t="str">
            <v>-</v>
          </cell>
          <cell r="AA86"/>
          <cell r="AB86"/>
          <cell r="AC86"/>
          <cell r="AD86" t="str">
            <v>Warning / Active</v>
          </cell>
          <cell r="AE86" t="str">
            <v>vijaygm20@iitk.ac.in</v>
          </cell>
          <cell r="AF86">
            <v>9316701948</v>
          </cell>
        </row>
        <row r="87">
          <cell r="B87">
            <v>201130</v>
          </cell>
          <cell r="C87" t="str">
            <v>VISHAL PANDEY</v>
          </cell>
          <cell r="D87" t="str">
            <v>A</v>
          </cell>
          <cell r="E87">
            <v>305</v>
          </cell>
          <cell r="F87" t="str">
            <v xml:space="preserve">B TECH </v>
          </cell>
          <cell r="G87" t="str">
            <v xml:space="preserve"> CE</v>
          </cell>
          <cell r="H87">
            <v>83</v>
          </cell>
          <cell r="I87">
            <v>3558</v>
          </cell>
          <cell r="J87" t="str">
            <v xml:space="preserve"> </v>
          </cell>
          <cell r="K87">
            <v>5000</v>
          </cell>
          <cell r="L87">
            <v>17175</v>
          </cell>
          <cell r="M87"/>
          <cell r="N87"/>
          <cell r="O87">
            <v>17175</v>
          </cell>
          <cell r="P87" t="str">
            <v>0</v>
          </cell>
          <cell r="Q87">
            <v>9623</v>
          </cell>
          <cell r="R87">
            <v>1000</v>
          </cell>
          <cell r="S87">
            <v>0</v>
          </cell>
          <cell r="T87"/>
          <cell r="U87" t="str">
            <v>0</v>
          </cell>
          <cell r="V87">
            <v>14181</v>
          </cell>
          <cell r="W87">
            <v>2994</v>
          </cell>
          <cell r="X87">
            <v>-2006</v>
          </cell>
          <cell r="Y87">
            <v>2006</v>
          </cell>
          <cell r="Z87">
            <v>45643</v>
          </cell>
          <cell r="AA87"/>
          <cell r="AB87"/>
          <cell r="AC87"/>
          <cell r="AD87" t="str">
            <v>-</v>
          </cell>
          <cell r="AE87" t="str">
            <v>-</v>
          </cell>
          <cell r="AF87" t="str">
            <v>-</v>
          </cell>
        </row>
        <row r="88">
          <cell r="B88">
            <v>201139</v>
          </cell>
          <cell r="C88" t="str">
            <v>YASH CHAUDHARY</v>
          </cell>
          <cell r="D88" t="str">
            <v>A</v>
          </cell>
          <cell r="E88">
            <v>306</v>
          </cell>
          <cell r="F88" t="str">
            <v xml:space="preserve">B S </v>
          </cell>
          <cell r="G88" t="str">
            <v xml:space="preserve"> PHY</v>
          </cell>
          <cell r="H88">
            <v>84</v>
          </cell>
          <cell r="I88">
            <v>-7248</v>
          </cell>
          <cell r="J88" t="str">
            <v xml:space="preserve"> </v>
          </cell>
          <cell r="K88">
            <v>0</v>
          </cell>
          <cell r="L88">
            <v>20819</v>
          </cell>
          <cell r="M88"/>
          <cell r="N88"/>
          <cell r="O88">
            <v>20819</v>
          </cell>
          <cell r="P88">
            <v>0</v>
          </cell>
          <cell r="Q88">
            <v>0</v>
          </cell>
          <cell r="R88" t="str">
            <v>0</v>
          </cell>
          <cell r="S88">
            <v>0</v>
          </cell>
          <cell r="T88"/>
          <cell r="U88" t="str">
            <v>0</v>
          </cell>
          <cell r="V88">
            <v>-7248</v>
          </cell>
          <cell r="W88">
            <v>28067</v>
          </cell>
          <cell r="X88">
            <v>28067</v>
          </cell>
          <cell r="Y88">
            <v>-28067</v>
          </cell>
          <cell r="Z88" t="str">
            <v>-</v>
          </cell>
          <cell r="AA88"/>
          <cell r="AB88"/>
          <cell r="AC88"/>
          <cell r="AD88" t="str">
            <v>Reinstate (AP*) / Active</v>
          </cell>
          <cell r="AE88" t="str">
            <v>yashc20@iitk.ac.in</v>
          </cell>
          <cell r="AF88">
            <v>9568817945</v>
          </cell>
        </row>
        <row r="89">
          <cell r="B89">
            <v>201170</v>
          </cell>
          <cell r="C89" t="str">
            <v>YUVRAJ MIMROT</v>
          </cell>
          <cell r="D89" t="str">
            <v>E</v>
          </cell>
          <cell r="E89">
            <v>359</v>
          </cell>
          <cell r="F89" t="str">
            <v xml:space="preserve">B TECH </v>
          </cell>
          <cell r="G89" t="str">
            <v xml:space="preserve"> CE</v>
          </cell>
          <cell r="H89">
            <v>85</v>
          </cell>
          <cell r="I89">
            <v>0</v>
          </cell>
          <cell r="J89" t="str">
            <v xml:space="preserve"> </v>
          </cell>
          <cell r="K89">
            <v>5000</v>
          </cell>
          <cell r="L89">
            <v>10774</v>
          </cell>
          <cell r="M89"/>
          <cell r="N89"/>
          <cell r="O89">
            <v>10774</v>
          </cell>
          <cell r="P89">
            <v>0</v>
          </cell>
          <cell r="Q89">
            <v>0</v>
          </cell>
          <cell r="R89">
            <v>7000</v>
          </cell>
          <cell r="S89">
            <v>0</v>
          </cell>
          <cell r="T89"/>
          <cell r="U89" t="str">
            <v>0</v>
          </cell>
          <cell r="V89">
            <v>7000</v>
          </cell>
          <cell r="W89">
            <v>3774</v>
          </cell>
          <cell r="X89">
            <v>-1226</v>
          </cell>
          <cell r="Y89">
            <v>1226</v>
          </cell>
          <cell r="Z89">
            <v>45628</v>
          </cell>
          <cell r="AA89"/>
          <cell r="AB89"/>
          <cell r="AC89"/>
          <cell r="AD89" t="str">
            <v>-</v>
          </cell>
          <cell r="AE89" t="str">
            <v>-</v>
          </cell>
          <cell r="AF89" t="str">
            <v>-</v>
          </cell>
        </row>
        <row r="90">
          <cell r="B90">
            <v>220004</v>
          </cell>
          <cell r="C90" t="str">
            <v>AADI SINGH</v>
          </cell>
          <cell r="D90" t="str">
            <v>B</v>
          </cell>
          <cell r="E90">
            <v>223</v>
          </cell>
          <cell r="F90" t="str">
            <v xml:space="preserve">B TECH </v>
          </cell>
          <cell r="G90" t="str">
            <v xml:space="preserve"> CE</v>
          </cell>
          <cell r="H90">
            <v>86</v>
          </cell>
          <cell r="I90">
            <v>0</v>
          </cell>
          <cell r="J90" t="str">
            <v xml:space="preserve"> </v>
          </cell>
          <cell r="K90">
            <v>10000</v>
          </cell>
          <cell r="L90">
            <v>26153</v>
          </cell>
          <cell r="M90"/>
          <cell r="N90"/>
          <cell r="O90">
            <v>26153</v>
          </cell>
          <cell r="P90" t="str">
            <v>0</v>
          </cell>
          <cell r="Q90">
            <v>0</v>
          </cell>
          <cell r="R90">
            <v>21795</v>
          </cell>
          <cell r="S90">
            <v>0</v>
          </cell>
          <cell r="T90"/>
          <cell r="U90" t="str">
            <v>0</v>
          </cell>
          <cell r="V90">
            <v>21795</v>
          </cell>
          <cell r="W90">
            <v>4358</v>
          </cell>
          <cell r="X90">
            <v>-5642</v>
          </cell>
          <cell r="Y90">
            <v>5642</v>
          </cell>
          <cell r="Z90" t="str">
            <v>-</v>
          </cell>
          <cell r="AA90"/>
          <cell r="AB90"/>
          <cell r="AC90"/>
          <cell r="AD90" t="str">
            <v>Category-A / Active</v>
          </cell>
          <cell r="AE90" t="str">
            <v>aadis22@iitk.ac.in</v>
          </cell>
          <cell r="AF90">
            <v>9560357026</v>
          </cell>
        </row>
        <row r="91">
          <cell r="B91">
            <v>220007</v>
          </cell>
          <cell r="C91" t="str">
            <v>AADITYA AMLAN  PANDA</v>
          </cell>
          <cell r="D91" t="str">
            <v>C</v>
          </cell>
          <cell r="E91">
            <v>124</v>
          </cell>
          <cell r="F91" t="str">
            <v xml:space="preserve">B TECH </v>
          </cell>
          <cell r="G91" t="str">
            <v xml:space="preserve"> CHE</v>
          </cell>
          <cell r="H91">
            <v>87</v>
          </cell>
          <cell r="I91">
            <v>0</v>
          </cell>
          <cell r="J91" t="str">
            <v xml:space="preserve"> </v>
          </cell>
          <cell r="K91">
            <v>10000</v>
          </cell>
          <cell r="L91">
            <v>22922</v>
          </cell>
          <cell r="M91"/>
          <cell r="N91"/>
          <cell r="O91">
            <v>22922</v>
          </cell>
          <cell r="P91">
            <v>4178</v>
          </cell>
          <cell r="Q91">
            <v>7942</v>
          </cell>
          <cell r="R91">
            <v>7003</v>
          </cell>
          <cell r="S91">
            <v>0</v>
          </cell>
          <cell r="T91"/>
          <cell r="U91" t="str">
            <v>0</v>
          </cell>
          <cell r="V91">
            <v>19123</v>
          </cell>
          <cell r="W91">
            <v>3799</v>
          </cell>
          <cell r="X91">
            <v>-6201</v>
          </cell>
          <cell r="Y91">
            <v>6201</v>
          </cell>
          <cell r="Z91" t="str">
            <v>-</v>
          </cell>
          <cell r="AA91"/>
          <cell r="AB91"/>
          <cell r="AC91"/>
          <cell r="AD91" t="str">
            <v>Category-A / Active</v>
          </cell>
          <cell r="AE91" t="str">
            <v>aadityaap22@iitk.ac.in</v>
          </cell>
          <cell r="AF91">
            <v>7008156686</v>
          </cell>
        </row>
        <row r="92">
          <cell r="B92">
            <v>220019</v>
          </cell>
          <cell r="C92" t="str">
            <v>AATRI NAG</v>
          </cell>
          <cell r="D92" t="str">
            <v>A</v>
          </cell>
          <cell r="E92">
            <v>205</v>
          </cell>
          <cell r="F92" t="str">
            <v xml:space="preserve">B TECH </v>
          </cell>
          <cell r="G92" t="str">
            <v xml:space="preserve"> MSE</v>
          </cell>
          <cell r="H92">
            <v>88</v>
          </cell>
          <cell r="I92">
            <v>0</v>
          </cell>
          <cell r="J92" t="str">
            <v xml:space="preserve"> </v>
          </cell>
          <cell r="K92">
            <v>10000</v>
          </cell>
          <cell r="L92">
            <v>20334</v>
          </cell>
          <cell r="M92"/>
          <cell r="N92"/>
          <cell r="O92">
            <v>20334</v>
          </cell>
          <cell r="P92">
            <v>1860</v>
          </cell>
          <cell r="Q92">
            <v>7946</v>
          </cell>
          <cell r="R92">
            <v>6225</v>
          </cell>
          <cell r="S92">
            <v>0</v>
          </cell>
          <cell r="T92"/>
          <cell r="U92" t="str">
            <v>0</v>
          </cell>
          <cell r="V92">
            <v>16031</v>
          </cell>
          <cell r="W92">
            <v>4303</v>
          </cell>
          <cell r="X92">
            <v>-5697</v>
          </cell>
          <cell r="Y92">
            <v>5697</v>
          </cell>
          <cell r="Z92" t="str">
            <v>-</v>
          </cell>
          <cell r="AA92"/>
          <cell r="AB92"/>
          <cell r="AC92"/>
          <cell r="AD92" t="str">
            <v>Category-A / Active</v>
          </cell>
          <cell r="AE92" t="str">
            <v>aatrinag22@iitk.ac.in</v>
          </cell>
          <cell r="AF92">
            <v>9911016978</v>
          </cell>
        </row>
        <row r="93">
          <cell r="B93">
            <v>220035</v>
          </cell>
          <cell r="C93" t="str">
            <v>ABHIMANYU SINGH</v>
          </cell>
          <cell r="D93" t="str">
            <v>D</v>
          </cell>
          <cell r="E93">
            <v>245</v>
          </cell>
          <cell r="F93" t="str">
            <v xml:space="preserve">B S </v>
          </cell>
          <cell r="G93" t="str">
            <v xml:space="preserve"> PHY</v>
          </cell>
          <cell r="H93">
            <v>89</v>
          </cell>
          <cell r="I93">
            <v>0</v>
          </cell>
          <cell r="J93" t="str">
            <v xml:space="preserve"> </v>
          </cell>
          <cell r="K93">
            <v>10000</v>
          </cell>
          <cell r="L93">
            <v>19161</v>
          </cell>
          <cell r="M93"/>
          <cell r="N93"/>
          <cell r="O93">
            <v>19161</v>
          </cell>
          <cell r="P93">
            <v>728</v>
          </cell>
          <cell r="Q93">
            <v>8199</v>
          </cell>
          <cell r="R93">
            <v>6161</v>
          </cell>
          <cell r="S93">
            <v>0</v>
          </cell>
          <cell r="T93"/>
          <cell r="U93" t="str">
            <v>0</v>
          </cell>
          <cell r="V93">
            <v>15088</v>
          </cell>
          <cell r="W93">
            <v>4073</v>
          </cell>
          <cell r="X93">
            <v>-5927</v>
          </cell>
          <cell r="Y93">
            <v>5927</v>
          </cell>
          <cell r="Z93" t="str">
            <v>-</v>
          </cell>
          <cell r="AA93"/>
          <cell r="AB93"/>
          <cell r="AC93"/>
          <cell r="AD93" t="str">
            <v>Category-A / Active</v>
          </cell>
          <cell r="AE93" t="str">
            <v>sabhimanyu22@iitk.ac.in</v>
          </cell>
          <cell r="AF93">
            <v>9386481505</v>
          </cell>
        </row>
        <row r="94">
          <cell r="B94">
            <v>220037</v>
          </cell>
          <cell r="C94" t="str">
            <v>ABHINAV KUMAR</v>
          </cell>
          <cell r="D94" t="str">
            <v>A</v>
          </cell>
          <cell r="E94">
            <v>204</v>
          </cell>
          <cell r="F94" t="str">
            <v xml:space="preserve">B TECH </v>
          </cell>
          <cell r="G94" t="str">
            <v xml:space="preserve"> CE</v>
          </cell>
          <cell r="H94">
            <v>90</v>
          </cell>
          <cell r="I94">
            <v>0</v>
          </cell>
          <cell r="J94" t="str">
            <v xml:space="preserve"> </v>
          </cell>
          <cell r="K94">
            <v>10000</v>
          </cell>
          <cell r="L94">
            <v>19675</v>
          </cell>
          <cell r="M94"/>
          <cell r="N94"/>
          <cell r="O94">
            <v>19675</v>
          </cell>
          <cell r="P94">
            <v>790</v>
          </cell>
          <cell r="Q94">
            <v>8667</v>
          </cell>
          <cell r="R94">
            <v>5938</v>
          </cell>
          <cell r="S94">
            <v>0</v>
          </cell>
          <cell r="T94"/>
          <cell r="U94" t="str">
            <v>0</v>
          </cell>
          <cell r="V94">
            <v>15395</v>
          </cell>
          <cell r="W94">
            <v>4280</v>
          </cell>
          <cell r="X94">
            <v>-5720</v>
          </cell>
          <cell r="Y94">
            <v>5720</v>
          </cell>
          <cell r="Z94" t="str">
            <v>-</v>
          </cell>
          <cell r="AA94"/>
          <cell r="AB94"/>
          <cell r="AC94"/>
          <cell r="AD94" t="str">
            <v>Category-A / Active</v>
          </cell>
          <cell r="AE94" t="str">
            <v>abhikum22@iitk.ac.in</v>
          </cell>
          <cell r="AF94">
            <v>8651835776</v>
          </cell>
        </row>
        <row r="95">
          <cell r="B95">
            <v>220039</v>
          </cell>
          <cell r="C95" t="str">
            <v>ABHISHEK KANTI SAHU</v>
          </cell>
          <cell r="D95" t="str">
            <v>C</v>
          </cell>
          <cell r="E95">
            <v>228</v>
          </cell>
          <cell r="F95" t="str">
            <v xml:space="preserve">B S </v>
          </cell>
          <cell r="G95" t="str">
            <v xml:space="preserve"> ECO</v>
          </cell>
          <cell r="H95">
            <v>91</v>
          </cell>
          <cell r="I95">
            <v>0</v>
          </cell>
          <cell r="J95" t="str">
            <v xml:space="preserve"> </v>
          </cell>
          <cell r="K95">
            <v>10000</v>
          </cell>
          <cell r="L95">
            <v>29380</v>
          </cell>
          <cell r="M95"/>
          <cell r="N95"/>
          <cell r="O95">
            <v>29380</v>
          </cell>
          <cell r="P95" t="str">
            <v>0</v>
          </cell>
          <cell r="Q95">
            <v>0</v>
          </cell>
          <cell r="R95">
            <v>20694</v>
          </cell>
          <cell r="S95">
            <v>0</v>
          </cell>
          <cell r="T95"/>
          <cell r="U95" t="str">
            <v>0</v>
          </cell>
          <cell r="V95">
            <v>20694</v>
          </cell>
          <cell r="W95">
            <v>8686</v>
          </cell>
          <cell r="X95">
            <v>-1314</v>
          </cell>
          <cell r="Y95">
            <v>1314</v>
          </cell>
          <cell r="Z95" t="str">
            <v>-</v>
          </cell>
          <cell r="AA95"/>
          <cell r="AB95"/>
          <cell r="AC95"/>
          <cell r="AD95" t="str">
            <v>Category-A / Active</v>
          </cell>
          <cell r="AE95" t="str">
            <v>akanti22@iitk.ac.in</v>
          </cell>
          <cell r="AF95">
            <v>9324334877</v>
          </cell>
        </row>
        <row r="96">
          <cell r="B96">
            <v>220045</v>
          </cell>
          <cell r="C96" t="str">
            <v>ABHISHEK KUMAR</v>
          </cell>
          <cell r="D96" t="str">
            <v>D</v>
          </cell>
          <cell r="E96">
            <v>236</v>
          </cell>
          <cell r="F96" t="str">
            <v xml:space="preserve">B TECH </v>
          </cell>
          <cell r="G96" t="str">
            <v xml:space="preserve"> CHE</v>
          </cell>
          <cell r="H96">
            <v>92</v>
          </cell>
          <cell r="I96">
            <v>0</v>
          </cell>
          <cell r="J96" t="str">
            <v xml:space="preserve"> </v>
          </cell>
          <cell r="K96">
            <v>10000</v>
          </cell>
          <cell r="L96">
            <v>29706</v>
          </cell>
          <cell r="M96"/>
          <cell r="N96"/>
          <cell r="O96">
            <v>29706</v>
          </cell>
          <cell r="P96">
            <v>3792</v>
          </cell>
          <cell r="Q96">
            <v>12583</v>
          </cell>
          <cell r="R96">
            <v>7407</v>
          </cell>
          <cell r="S96">
            <v>0</v>
          </cell>
          <cell r="T96"/>
          <cell r="U96" t="str">
            <v>0</v>
          </cell>
          <cell r="V96">
            <v>23782</v>
          </cell>
          <cell r="W96">
            <v>5924</v>
          </cell>
          <cell r="X96">
            <v>-4076</v>
          </cell>
          <cell r="Y96">
            <v>4076</v>
          </cell>
          <cell r="Z96" t="str">
            <v>-</v>
          </cell>
          <cell r="AA96"/>
          <cell r="AB96"/>
          <cell r="AC96"/>
          <cell r="AD96" t="str">
            <v>Category-A / Active</v>
          </cell>
          <cell r="AE96" t="str">
            <v>abhishkum22@iitk.ac.in</v>
          </cell>
          <cell r="AF96">
            <v>7050580358</v>
          </cell>
        </row>
        <row r="97">
          <cell r="B97">
            <v>220046</v>
          </cell>
          <cell r="C97" t="str">
            <v>ABHISHEK KUMAR</v>
          </cell>
          <cell r="D97" t="str">
            <v>B</v>
          </cell>
          <cell r="E97">
            <v>213</v>
          </cell>
          <cell r="F97" t="str">
            <v xml:space="preserve">B S </v>
          </cell>
          <cell r="G97" t="str">
            <v xml:space="preserve"> CHM</v>
          </cell>
          <cell r="H97">
            <v>93</v>
          </cell>
          <cell r="I97">
            <v>0</v>
          </cell>
          <cell r="J97" t="str">
            <v xml:space="preserve"> </v>
          </cell>
          <cell r="K97">
            <v>10000</v>
          </cell>
          <cell r="L97">
            <v>24256</v>
          </cell>
          <cell r="M97"/>
          <cell r="N97"/>
          <cell r="O97">
            <v>24256</v>
          </cell>
          <cell r="P97">
            <v>4178</v>
          </cell>
          <cell r="Q97">
            <v>8591</v>
          </cell>
          <cell r="R97">
            <v>7574</v>
          </cell>
          <cell r="S97">
            <v>0</v>
          </cell>
          <cell r="T97"/>
          <cell r="U97" t="str">
            <v>0</v>
          </cell>
          <cell r="V97">
            <v>20343</v>
          </cell>
          <cell r="W97">
            <v>3913</v>
          </cell>
          <cell r="X97">
            <v>-6087</v>
          </cell>
          <cell r="Y97">
            <v>6087</v>
          </cell>
          <cell r="Z97" t="str">
            <v>-</v>
          </cell>
          <cell r="AA97"/>
          <cell r="AB97"/>
          <cell r="AC97"/>
          <cell r="AD97" t="str">
            <v>Category-A / Active</v>
          </cell>
          <cell r="AE97" t="str">
            <v>kumabhish22@iitk.ac.in</v>
          </cell>
          <cell r="AF97">
            <v>9675371212</v>
          </cell>
        </row>
        <row r="98">
          <cell r="B98">
            <v>220054</v>
          </cell>
          <cell r="C98" t="str">
            <v>ADARSH PAL</v>
          </cell>
          <cell r="D98" t="str">
            <v>D</v>
          </cell>
          <cell r="E98">
            <v>136</v>
          </cell>
          <cell r="F98" t="str">
            <v xml:space="preserve">B TECH </v>
          </cell>
          <cell r="G98" t="str">
            <v xml:space="preserve"> CHE</v>
          </cell>
          <cell r="H98">
            <v>94</v>
          </cell>
          <cell r="I98">
            <v>0</v>
          </cell>
          <cell r="J98" t="str">
            <v xml:space="preserve"> </v>
          </cell>
          <cell r="K98">
            <v>10000</v>
          </cell>
          <cell r="L98">
            <v>20656</v>
          </cell>
          <cell r="M98"/>
          <cell r="N98"/>
          <cell r="O98">
            <v>20656</v>
          </cell>
          <cell r="P98">
            <v>4012</v>
          </cell>
          <cell r="Q98">
            <v>7409</v>
          </cell>
          <cell r="R98">
            <v>5351</v>
          </cell>
          <cell r="S98">
            <v>0</v>
          </cell>
          <cell r="T98"/>
          <cell r="U98" t="str">
            <v>0</v>
          </cell>
          <cell r="V98">
            <v>16772</v>
          </cell>
          <cell r="W98">
            <v>3884</v>
          </cell>
          <cell r="X98">
            <v>-6116</v>
          </cell>
          <cell r="Y98">
            <v>6116</v>
          </cell>
          <cell r="Z98" t="str">
            <v>-</v>
          </cell>
          <cell r="AA98"/>
          <cell r="AB98"/>
          <cell r="AC98"/>
          <cell r="AD98" t="str">
            <v>Category-A / Active</v>
          </cell>
          <cell r="AE98" t="str">
            <v>adarshp22@iitk.ac.in</v>
          </cell>
          <cell r="AF98">
            <v>8931031703</v>
          </cell>
        </row>
        <row r="99">
          <cell r="B99">
            <v>220055</v>
          </cell>
          <cell r="C99" t="str">
            <v>ADESH SINGH</v>
          </cell>
          <cell r="D99" t="str">
            <v>B</v>
          </cell>
          <cell r="E99">
            <v>112</v>
          </cell>
          <cell r="F99" t="str">
            <v xml:space="preserve">B TECH </v>
          </cell>
          <cell r="G99" t="str">
            <v xml:space="preserve"> EE</v>
          </cell>
          <cell r="H99">
            <v>95</v>
          </cell>
          <cell r="I99">
            <v>0</v>
          </cell>
          <cell r="J99" t="str">
            <v xml:space="preserve"> </v>
          </cell>
          <cell r="K99">
            <v>10000</v>
          </cell>
          <cell r="L99">
            <v>16822</v>
          </cell>
          <cell r="M99"/>
          <cell r="N99"/>
          <cell r="O99">
            <v>16822</v>
          </cell>
          <cell r="P99">
            <v>0</v>
          </cell>
          <cell r="Q99">
            <v>7540</v>
          </cell>
          <cell r="R99">
            <v>5326</v>
          </cell>
          <cell r="S99">
            <v>0</v>
          </cell>
          <cell r="T99"/>
          <cell r="U99" t="str">
            <v>0</v>
          </cell>
          <cell r="V99">
            <v>12866</v>
          </cell>
          <cell r="W99">
            <v>3956</v>
          </cell>
          <cell r="X99">
            <v>-6044</v>
          </cell>
          <cell r="Y99">
            <v>6044</v>
          </cell>
          <cell r="Z99" t="str">
            <v>-</v>
          </cell>
          <cell r="AA99"/>
          <cell r="AB99"/>
          <cell r="AC99"/>
          <cell r="AD99" t="str">
            <v>Category-A / Active</v>
          </cell>
          <cell r="AE99" t="str">
            <v>adeshs22@iitk.ac.in</v>
          </cell>
          <cell r="AF99">
            <v>9415395175</v>
          </cell>
        </row>
        <row r="100">
          <cell r="B100">
            <v>220056</v>
          </cell>
          <cell r="C100" t="str">
            <v>ADHIRAJ GUPTA</v>
          </cell>
          <cell r="D100" t="str">
            <v>A</v>
          </cell>
          <cell r="E100">
            <v>203</v>
          </cell>
          <cell r="F100" t="str">
            <v xml:space="preserve">B TECH </v>
          </cell>
          <cell r="G100" t="str">
            <v xml:space="preserve"> BSBE</v>
          </cell>
          <cell r="H100">
            <v>96</v>
          </cell>
          <cell r="I100">
            <v>0</v>
          </cell>
          <cell r="J100" t="str">
            <v xml:space="preserve"> </v>
          </cell>
          <cell r="K100">
            <v>10000</v>
          </cell>
          <cell r="L100">
            <v>25818</v>
          </cell>
          <cell r="M100"/>
          <cell r="N100"/>
          <cell r="O100">
            <v>25818</v>
          </cell>
          <cell r="P100">
            <v>4519</v>
          </cell>
          <cell r="Q100">
            <v>8831</v>
          </cell>
          <cell r="R100">
            <v>8120</v>
          </cell>
          <cell r="S100">
            <v>0</v>
          </cell>
          <cell r="T100"/>
          <cell r="U100" t="str">
            <v>0</v>
          </cell>
          <cell r="V100">
            <v>21470</v>
          </cell>
          <cell r="W100">
            <v>4348</v>
          </cell>
          <cell r="X100">
            <v>-5652</v>
          </cell>
          <cell r="Y100">
            <v>5652</v>
          </cell>
          <cell r="Z100" t="str">
            <v>-</v>
          </cell>
          <cell r="AA100"/>
          <cell r="AB100"/>
          <cell r="AC100"/>
          <cell r="AD100" t="str">
            <v>Category-A / Active</v>
          </cell>
          <cell r="AE100" t="str">
            <v>adhirajgu22@iitk.ac.in</v>
          </cell>
          <cell r="AF100">
            <v>8840675137</v>
          </cell>
        </row>
        <row r="101">
          <cell r="B101">
            <v>220064</v>
          </cell>
          <cell r="C101" t="str">
            <v>ADITYA GAUTAM</v>
          </cell>
          <cell r="D101" t="str">
            <v>E</v>
          </cell>
          <cell r="E101">
            <v>149</v>
          </cell>
          <cell r="F101" t="str">
            <v xml:space="preserve">B TECH </v>
          </cell>
          <cell r="G101" t="str">
            <v xml:space="preserve"> EE</v>
          </cell>
          <cell r="H101">
            <v>97</v>
          </cell>
          <cell r="I101">
            <v>0</v>
          </cell>
          <cell r="J101" t="str">
            <v xml:space="preserve"> </v>
          </cell>
          <cell r="K101">
            <v>10000</v>
          </cell>
          <cell r="L101">
            <v>19570</v>
          </cell>
          <cell r="M101"/>
          <cell r="N101"/>
          <cell r="O101">
            <v>19570</v>
          </cell>
          <cell r="P101">
            <v>739</v>
          </cell>
          <cell r="Q101">
            <v>8485</v>
          </cell>
          <cell r="R101">
            <v>6319</v>
          </cell>
          <cell r="S101">
            <v>0</v>
          </cell>
          <cell r="T101"/>
          <cell r="U101" t="str">
            <v>0</v>
          </cell>
          <cell r="V101">
            <v>15543</v>
          </cell>
          <cell r="W101">
            <v>4027</v>
          </cell>
          <cell r="X101">
            <v>-5973</v>
          </cell>
          <cell r="Y101">
            <v>5973</v>
          </cell>
          <cell r="Z101" t="str">
            <v>-</v>
          </cell>
          <cell r="AA101"/>
          <cell r="AB101"/>
          <cell r="AC101"/>
          <cell r="AD101" t="str">
            <v>Category-A / Active</v>
          </cell>
          <cell r="AE101" t="str">
            <v>agautam22@iitk.ac.in</v>
          </cell>
          <cell r="AF101">
            <v>8630402793</v>
          </cell>
        </row>
        <row r="102">
          <cell r="B102">
            <v>220072</v>
          </cell>
          <cell r="C102" t="str">
            <v>ADITYA NALIN THAKUR</v>
          </cell>
          <cell r="D102" t="str">
            <v>C</v>
          </cell>
          <cell r="E102">
            <v>230</v>
          </cell>
          <cell r="F102" t="str">
            <v xml:space="preserve">B TECH </v>
          </cell>
          <cell r="G102" t="str">
            <v xml:space="preserve"> MSE</v>
          </cell>
          <cell r="H102">
            <v>98</v>
          </cell>
          <cell r="I102">
            <v>0</v>
          </cell>
          <cell r="J102" t="str">
            <v xml:space="preserve"> </v>
          </cell>
          <cell r="K102">
            <v>10000</v>
          </cell>
          <cell r="L102">
            <v>23453</v>
          </cell>
          <cell r="M102"/>
          <cell r="N102"/>
          <cell r="O102">
            <v>23453</v>
          </cell>
          <cell r="P102" t="str">
            <v>0</v>
          </cell>
          <cell r="Q102">
            <v>0</v>
          </cell>
          <cell r="R102">
            <v>15301</v>
          </cell>
          <cell r="S102">
            <v>0</v>
          </cell>
          <cell r="T102"/>
          <cell r="U102" t="str">
            <v>0</v>
          </cell>
          <cell r="V102">
            <v>15301</v>
          </cell>
          <cell r="W102">
            <v>8152</v>
          </cell>
          <cell r="X102">
            <v>-1848</v>
          </cell>
          <cell r="Y102">
            <v>1848</v>
          </cell>
          <cell r="Z102" t="str">
            <v>-</v>
          </cell>
          <cell r="AA102"/>
          <cell r="AB102"/>
          <cell r="AC102"/>
          <cell r="AD102" t="str">
            <v>Category-A / Active</v>
          </cell>
          <cell r="AE102" t="str">
            <v>adityant22@iitk.ac.in</v>
          </cell>
          <cell r="AF102">
            <v>9892984072</v>
          </cell>
        </row>
        <row r="103">
          <cell r="B103">
            <v>220075</v>
          </cell>
          <cell r="C103" t="str">
            <v>ADITYA PRAKASH</v>
          </cell>
          <cell r="D103" t="str">
            <v>E</v>
          </cell>
          <cell r="E103">
            <v>155</v>
          </cell>
          <cell r="F103" t="str">
            <v xml:space="preserve">B TECH </v>
          </cell>
          <cell r="G103" t="str">
            <v xml:space="preserve"> CE</v>
          </cell>
          <cell r="H103">
            <v>99</v>
          </cell>
          <cell r="I103">
            <v>0</v>
          </cell>
          <cell r="J103" t="str">
            <v xml:space="preserve"> </v>
          </cell>
          <cell r="K103">
            <v>10000</v>
          </cell>
          <cell r="L103">
            <v>21144</v>
          </cell>
          <cell r="M103"/>
          <cell r="N103"/>
          <cell r="O103">
            <v>21144</v>
          </cell>
          <cell r="P103">
            <v>4918</v>
          </cell>
          <cell r="Q103">
            <v>7931</v>
          </cell>
          <cell r="R103">
            <v>4438</v>
          </cell>
          <cell r="S103">
            <v>0</v>
          </cell>
          <cell r="T103"/>
          <cell r="U103" t="str">
            <v>0</v>
          </cell>
          <cell r="V103">
            <v>17287</v>
          </cell>
          <cell r="W103">
            <v>3857</v>
          </cell>
          <cell r="X103">
            <v>-6143</v>
          </cell>
          <cell r="Y103">
            <v>6143</v>
          </cell>
          <cell r="Z103" t="str">
            <v>-</v>
          </cell>
          <cell r="AA103"/>
          <cell r="AB103"/>
          <cell r="AC103"/>
          <cell r="AD103" t="str">
            <v>Category-A / Active</v>
          </cell>
          <cell r="AE103" t="str">
            <v>paditya22@iitk.ac.in</v>
          </cell>
          <cell r="AF103">
            <v>8252930066</v>
          </cell>
        </row>
        <row r="104">
          <cell r="B104">
            <v>220078</v>
          </cell>
          <cell r="C104" t="str">
            <v>ADITYA RAJ MISHRA</v>
          </cell>
          <cell r="D104" t="str">
            <v>D</v>
          </cell>
          <cell r="E104">
            <v>143</v>
          </cell>
          <cell r="F104" t="str">
            <v xml:space="preserve">B TECH </v>
          </cell>
          <cell r="G104" t="str">
            <v xml:space="preserve"> EE</v>
          </cell>
          <cell r="H104">
            <v>100</v>
          </cell>
          <cell r="I104">
            <v>0</v>
          </cell>
          <cell r="J104" t="str">
            <v xml:space="preserve"> </v>
          </cell>
          <cell r="K104">
            <v>10000</v>
          </cell>
          <cell r="L104">
            <v>19749</v>
          </cell>
          <cell r="M104"/>
          <cell r="N104"/>
          <cell r="O104">
            <v>19749</v>
          </cell>
          <cell r="P104">
            <v>702</v>
          </cell>
          <cell r="Q104">
            <v>8544</v>
          </cell>
          <cell r="R104">
            <v>6007</v>
          </cell>
          <cell r="S104">
            <v>0</v>
          </cell>
          <cell r="T104"/>
          <cell r="U104" t="str">
            <v>0</v>
          </cell>
          <cell r="V104">
            <v>15253</v>
          </cell>
          <cell r="W104">
            <v>4496</v>
          </cell>
          <cell r="X104">
            <v>-5504</v>
          </cell>
          <cell r="Y104">
            <v>5504</v>
          </cell>
          <cell r="Z104" t="str">
            <v>-</v>
          </cell>
          <cell r="AA104"/>
          <cell r="AB104"/>
          <cell r="AC104"/>
          <cell r="AD104" t="str">
            <v>Category-A / Active</v>
          </cell>
          <cell r="AE104" t="str">
            <v>adityarm22@iitk.ac.in</v>
          </cell>
          <cell r="AF104">
            <v>9351021894</v>
          </cell>
        </row>
        <row r="105">
          <cell r="B105">
            <v>220084</v>
          </cell>
          <cell r="C105" t="str">
            <v>ADWAIT VILAS KADAM</v>
          </cell>
          <cell r="D105" t="str">
            <v>C</v>
          </cell>
          <cell r="E105">
            <v>127</v>
          </cell>
          <cell r="F105" t="str">
            <v xml:space="preserve">B TECH </v>
          </cell>
          <cell r="G105" t="str">
            <v xml:space="preserve"> ME</v>
          </cell>
          <cell r="H105">
            <v>101</v>
          </cell>
          <cell r="I105">
            <v>0</v>
          </cell>
          <cell r="J105" t="str">
            <v xml:space="preserve"> </v>
          </cell>
          <cell r="K105">
            <v>10000</v>
          </cell>
          <cell r="L105">
            <v>24778</v>
          </cell>
          <cell r="M105"/>
          <cell r="N105"/>
          <cell r="O105">
            <v>24778</v>
          </cell>
          <cell r="P105">
            <v>4767</v>
          </cell>
          <cell r="Q105">
            <v>8241</v>
          </cell>
          <cell r="R105">
            <v>7042</v>
          </cell>
          <cell r="S105">
            <v>0</v>
          </cell>
          <cell r="T105"/>
          <cell r="U105" t="str">
            <v>0</v>
          </cell>
          <cell r="V105">
            <v>20050</v>
          </cell>
          <cell r="W105">
            <v>4728</v>
          </cell>
          <cell r="X105">
            <v>-5272</v>
          </cell>
          <cell r="Y105">
            <v>5272</v>
          </cell>
          <cell r="Z105" t="str">
            <v>-</v>
          </cell>
          <cell r="AA105"/>
          <cell r="AB105"/>
          <cell r="AC105"/>
          <cell r="AD105" t="str">
            <v>Category-A / Active</v>
          </cell>
          <cell r="AE105" t="str">
            <v>adwaitvk22@iitk.ac.in</v>
          </cell>
          <cell r="AF105">
            <v>8767950661</v>
          </cell>
        </row>
        <row r="106">
          <cell r="B106">
            <v>220086</v>
          </cell>
          <cell r="C106" t="str">
            <v>AGAM PIPERSENIA</v>
          </cell>
          <cell r="D106" t="str">
            <v>D</v>
          </cell>
          <cell r="E106">
            <v>239</v>
          </cell>
          <cell r="F106" t="str">
            <v xml:space="preserve">B TECH </v>
          </cell>
          <cell r="G106" t="str">
            <v xml:space="preserve"> AE</v>
          </cell>
          <cell r="H106">
            <v>102</v>
          </cell>
          <cell r="I106">
            <v>0</v>
          </cell>
          <cell r="J106" t="str">
            <v xml:space="preserve"> </v>
          </cell>
          <cell r="K106">
            <v>10000</v>
          </cell>
          <cell r="L106">
            <v>30490</v>
          </cell>
          <cell r="M106"/>
          <cell r="N106"/>
          <cell r="O106">
            <v>30490</v>
          </cell>
          <cell r="P106">
            <v>0</v>
          </cell>
          <cell r="Q106">
            <v>0</v>
          </cell>
          <cell r="R106">
            <v>21556</v>
          </cell>
          <cell r="S106">
            <v>0</v>
          </cell>
          <cell r="T106"/>
          <cell r="U106" t="str">
            <v>0</v>
          </cell>
          <cell r="V106">
            <v>21556</v>
          </cell>
          <cell r="W106">
            <v>8934</v>
          </cell>
          <cell r="X106">
            <v>-1066</v>
          </cell>
          <cell r="Y106">
            <v>1066</v>
          </cell>
          <cell r="Z106" t="str">
            <v>-</v>
          </cell>
          <cell r="AA106"/>
          <cell r="AB106"/>
          <cell r="AC106"/>
          <cell r="AD106" t="str">
            <v>Category-A / Active</v>
          </cell>
          <cell r="AE106" t="str">
            <v>agamp22@iitk.ac.in</v>
          </cell>
          <cell r="AF106">
            <v>9829212864</v>
          </cell>
        </row>
        <row r="107">
          <cell r="B107">
            <v>220094</v>
          </cell>
          <cell r="C107" t="str">
            <v>AKARSH VERMA</v>
          </cell>
          <cell r="D107" t="str">
            <v>C</v>
          </cell>
          <cell r="E107">
            <v>233</v>
          </cell>
          <cell r="F107" t="str">
            <v xml:space="preserve">B S </v>
          </cell>
          <cell r="G107" t="str">
            <v xml:space="preserve"> ECO</v>
          </cell>
          <cell r="H107">
            <v>103</v>
          </cell>
          <cell r="I107">
            <v>0</v>
          </cell>
          <cell r="J107" t="str">
            <v xml:space="preserve"> </v>
          </cell>
          <cell r="K107">
            <v>10000</v>
          </cell>
          <cell r="L107">
            <v>22823</v>
          </cell>
          <cell r="M107"/>
          <cell r="N107"/>
          <cell r="O107">
            <v>22823</v>
          </cell>
          <cell r="P107">
            <v>4577</v>
          </cell>
          <cell r="Q107">
            <v>8414</v>
          </cell>
          <cell r="R107">
            <v>8291</v>
          </cell>
          <cell r="S107">
            <v>0</v>
          </cell>
          <cell r="T107"/>
          <cell r="U107" t="str">
            <v>0</v>
          </cell>
          <cell r="V107">
            <v>21282</v>
          </cell>
          <cell r="W107">
            <v>1541</v>
          </cell>
          <cell r="X107">
            <v>-8459</v>
          </cell>
          <cell r="Y107">
            <v>8459</v>
          </cell>
          <cell r="Z107" t="str">
            <v>-</v>
          </cell>
          <cell r="AA107"/>
          <cell r="AB107"/>
          <cell r="AC107"/>
          <cell r="AD107" t="str">
            <v>Category-A / Active</v>
          </cell>
          <cell r="AE107" t="str">
            <v>averma22@iitk.ac.in</v>
          </cell>
          <cell r="AF107">
            <v>8318733014</v>
          </cell>
        </row>
        <row r="108">
          <cell r="B108">
            <v>220105</v>
          </cell>
          <cell r="C108" t="str">
            <v>AKSHAT TATU</v>
          </cell>
          <cell r="D108" t="str">
            <v>E</v>
          </cell>
          <cell r="E108">
            <v>254</v>
          </cell>
          <cell r="F108" t="str">
            <v xml:space="preserve">B TECH </v>
          </cell>
          <cell r="G108" t="str">
            <v xml:space="preserve"> EE</v>
          </cell>
          <cell r="H108">
            <v>104</v>
          </cell>
          <cell r="I108">
            <v>0</v>
          </cell>
          <cell r="J108" t="str">
            <v xml:space="preserve"> </v>
          </cell>
          <cell r="K108">
            <v>10000</v>
          </cell>
          <cell r="L108">
            <v>20158</v>
          </cell>
          <cell r="M108"/>
          <cell r="N108"/>
          <cell r="O108">
            <v>20158</v>
          </cell>
          <cell r="P108">
            <v>4020</v>
          </cell>
          <cell r="Q108">
            <v>7208</v>
          </cell>
          <cell r="R108">
            <v>4969</v>
          </cell>
          <cell r="S108">
            <v>0</v>
          </cell>
          <cell r="T108"/>
          <cell r="U108" t="str">
            <v>0</v>
          </cell>
          <cell r="V108">
            <v>16197</v>
          </cell>
          <cell r="W108">
            <v>3961</v>
          </cell>
          <cell r="X108">
            <v>-6039</v>
          </cell>
          <cell r="Y108">
            <v>6039</v>
          </cell>
          <cell r="Z108" t="str">
            <v>-</v>
          </cell>
          <cell r="AA108"/>
          <cell r="AB108"/>
          <cell r="AC108"/>
          <cell r="AD108" t="str">
            <v>Category-A / Active</v>
          </cell>
          <cell r="AE108" t="str">
            <v>akshatt22@iitk.ac.in</v>
          </cell>
          <cell r="AF108">
            <v>8078628709</v>
          </cell>
        </row>
        <row r="109">
          <cell r="B109">
            <v>220107</v>
          </cell>
          <cell r="C109" t="str">
            <v>AKSHIT SHUKRAWAL</v>
          </cell>
          <cell r="D109" t="str">
            <v>E</v>
          </cell>
          <cell r="E109">
            <v>151</v>
          </cell>
          <cell r="F109" t="str">
            <v xml:space="preserve">B TECH </v>
          </cell>
          <cell r="G109" t="str">
            <v xml:space="preserve"> ME</v>
          </cell>
          <cell r="H109">
            <v>105</v>
          </cell>
          <cell r="I109">
            <v>0</v>
          </cell>
          <cell r="J109" t="str">
            <v xml:space="preserve"> </v>
          </cell>
          <cell r="K109">
            <v>10000</v>
          </cell>
          <cell r="L109">
            <v>23174</v>
          </cell>
          <cell r="M109"/>
          <cell r="N109"/>
          <cell r="O109">
            <v>23174</v>
          </cell>
          <cell r="P109">
            <v>4769</v>
          </cell>
          <cell r="Q109">
            <v>7788</v>
          </cell>
          <cell r="R109">
            <v>6055</v>
          </cell>
          <cell r="S109">
            <v>0</v>
          </cell>
          <cell r="T109"/>
          <cell r="U109" t="str">
            <v>0</v>
          </cell>
          <cell r="V109">
            <v>18612</v>
          </cell>
          <cell r="W109">
            <v>4562</v>
          </cell>
          <cell r="X109">
            <v>-5438</v>
          </cell>
          <cell r="Y109">
            <v>5438</v>
          </cell>
          <cell r="Z109" t="str">
            <v>-</v>
          </cell>
          <cell r="AA109"/>
          <cell r="AB109"/>
          <cell r="AC109"/>
          <cell r="AD109" t="str">
            <v>Category-A / Active</v>
          </cell>
          <cell r="AE109" t="str">
            <v>akshitsh22@iitk.ac.in</v>
          </cell>
          <cell r="AF109">
            <v>9314460756</v>
          </cell>
        </row>
        <row r="110">
          <cell r="B110">
            <v>220119</v>
          </cell>
          <cell r="C110" t="str">
            <v>AMAN PANDEY</v>
          </cell>
          <cell r="D110" t="str">
            <v>A</v>
          </cell>
          <cell r="E110">
            <v>206</v>
          </cell>
          <cell r="F110" t="str">
            <v xml:space="preserve">B TECH </v>
          </cell>
          <cell r="G110" t="str">
            <v xml:space="preserve"> AE</v>
          </cell>
          <cell r="H110">
            <v>106</v>
          </cell>
          <cell r="I110">
            <v>0</v>
          </cell>
          <cell r="J110" t="str">
            <v xml:space="preserve"> </v>
          </cell>
          <cell r="K110">
            <v>10000</v>
          </cell>
          <cell r="L110">
            <v>26538</v>
          </cell>
          <cell r="M110"/>
          <cell r="N110"/>
          <cell r="O110">
            <v>26538</v>
          </cell>
          <cell r="P110">
            <v>4414</v>
          </cell>
          <cell r="Q110">
            <v>9564</v>
          </cell>
          <cell r="R110">
            <v>7734</v>
          </cell>
          <cell r="S110">
            <v>0</v>
          </cell>
          <cell r="T110"/>
          <cell r="U110" t="str">
            <v>0</v>
          </cell>
          <cell r="V110">
            <v>21712</v>
          </cell>
          <cell r="W110">
            <v>4826</v>
          </cell>
          <cell r="X110">
            <v>-5174</v>
          </cell>
          <cell r="Y110">
            <v>5174</v>
          </cell>
          <cell r="Z110" t="str">
            <v>-</v>
          </cell>
          <cell r="AA110"/>
          <cell r="AB110"/>
          <cell r="AC110"/>
          <cell r="AD110" t="str">
            <v>Category-A / Active</v>
          </cell>
          <cell r="AE110" t="str">
            <v>amanp22@iitk.ac.in</v>
          </cell>
          <cell r="AF110">
            <v>8447256141</v>
          </cell>
        </row>
        <row r="111">
          <cell r="B111">
            <v>220123</v>
          </cell>
          <cell r="C111" t="str">
            <v>AMISH REZA</v>
          </cell>
          <cell r="D111" t="str">
            <v>B</v>
          </cell>
          <cell r="E111">
            <v>111</v>
          </cell>
          <cell r="F111" t="str">
            <v xml:space="preserve">B TECH </v>
          </cell>
          <cell r="G111" t="str">
            <v xml:space="preserve"> EE</v>
          </cell>
          <cell r="H111">
            <v>107</v>
          </cell>
          <cell r="I111">
            <v>0</v>
          </cell>
          <cell r="J111" t="str">
            <v xml:space="preserve"> </v>
          </cell>
          <cell r="K111">
            <v>10000</v>
          </cell>
          <cell r="L111">
            <v>27105</v>
          </cell>
          <cell r="M111"/>
          <cell r="N111"/>
          <cell r="O111">
            <v>27105</v>
          </cell>
          <cell r="P111">
            <v>4737</v>
          </cell>
          <cell r="Q111">
            <v>0</v>
          </cell>
          <cell r="R111">
            <v>16424</v>
          </cell>
          <cell r="S111">
            <v>0</v>
          </cell>
          <cell r="T111"/>
          <cell r="U111" t="str">
            <v>0</v>
          </cell>
          <cell r="V111">
            <v>21161</v>
          </cell>
          <cell r="W111">
            <v>5944</v>
          </cell>
          <cell r="X111">
            <v>-4056</v>
          </cell>
          <cell r="Y111">
            <v>4056</v>
          </cell>
          <cell r="Z111" t="str">
            <v>-</v>
          </cell>
          <cell r="AA111"/>
          <cell r="AB111"/>
          <cell r="AC111"/>
          <cell r="AD111" t="str">
            <v>Category-A / Active</v>
          </cell>
          <cell r="AE111" t="str">
            <v>amishr22@iitk.ac.in</v>
          </cell>
          <cell r="AF111">
            <v>9799092902</v>
          </cell>
        </row>
        <row r="112">
          <cell r="B112">
            <v>220125</v>
          </cell>
          <cell r="C112" t="str">
            <v>AMIT KUMAR</v>
          </cell>
          <cell r="D112" t="str">
            <v>C</v>
          </cell>
          <cell r="E112">
            <v>125</v>
          </cell>
          <cell r="F112" t="str">
            <v xml:space="preserve">B TECH </v>
          </cell>
          <cell r="G112" t="str">
            <v xml:space="preserve"> MSE</v>
          </cell>
          <cell r="H112">
            <v>108</v>
          </cell>
          <cell r="I112">
            <v>7539</v>
          </cell>
          <cell r="J112" t="str">
            <v xml:space="preserve"> </v>
          </cell>
          <cell r="K112">
            <v>10000</v>
          </cell>
          <cell r="L112">
            <v>20947</v>
          </cell>
          <cell r="M112"/>
          <cell r="N112"/>
          <cell r="O112">
            <v>20947</v>
          </cell>
          <cell r="P112">
            <v>4289</v>
          </cell>
          <cell r="Q112">
            <v>0</v>
          </cell>
          <cell r="R112">
            <v>5297</v>
          </cell>
          <cell r="S112">
            <v>0</v>
          </cell>
          <cell r="T112"/>
          <cell r="U112" t="str">
            <v>0</v>
          </cell>
          <cell r="V112">
            <v>17125</v>
          </cell>
          <cell r="W112">
            <v>3822</v>
          </cell>
          <cell r="X112">
            <v>-6178</v>
          </cell>
          <cell r="Y112">
            <v>6178</v>
          </cell>
          <cell r="Z112" t="str">
            <v>-</v>
          </cell>
          <cell r="AA112"/>
          <cell r="AB112"/>
          <cell r="AC112"/>
          <cell r="AD112" t="str">
            <v>Category-A / Active</v>
          </cell>
          <cell r="AE112" t="str">
            <v>amitr22@iitk.ac.in</v>
          </cell>
          <cell r="AF112">
            <v>7817036925</v>
          </cell>
        </row>
        <row r="113">
          <cell r="B113">
            <v>220133</v>
          </cell>
          <cell r="C113" t="str">
            <v>ANANT SRIVASTAVA</v>
          </cell>
          <cell r="D113" t="str">
            <v>B</v>
          </cell>
          <cell r="E113">
            <v>215</v>
          </cell>
          <cell r="F113" t="str">
            <v xml:space="preserve">B TECH </v>
          </cell>
          <cell r="G113" t="str">
            <v xml:space="preserve"> CE</v>
          </cell>
          <cell r="H113">
            <v>109</v>
          </cell>
          <cell r="I113">
            <v>0</v>
          </cell>
          <cell r="J113" t="str">
            <v xml:space="preserve"> </v>
          </cell>
          <cell r="K113">
            <v>10000</v>
          </cell>
          <cell r="L113">
            <v>23307</v>
          </cell>
          <cell r="M113"/>
          <cell r="N113"/>
          <cell r="O113">
            <v>23307</v>
          </cell>
          <cell r="P113">
            <v>4421</v>
          </cell>
          <cell r="Q113">
            <v>8801</v>
          </cell>
          <cell r="R113">
            <v>6096</v>
          </cell>
          <cell r="S113">
            <v>0</v>
          </cell>
          <cell r="T113"/>
          <cell r="U113" t="str">
            <v>0</v>
          </cell>
          <cell r="V113">
            <v>19318</v>
          </cell>
          <cell r="W113">
            <v>3989</v>
          </cell>
          <cell r="X113">
            <v>-6011</v>
          </cell>
          <cell r="Y113">
            <v>6011</v>
          </cell>
          <cell r="Z113" t="str">
            <v>-</v>
          </cell>
          <cell r="AA113"/>
          <cell r="AB113"/>
          <cell r="AC113"/>
          <cell r="AD113" t="str">
            <v>Category-A / Active</v>
          </cell>
          <cell r="AE113" t="str">
            <v>anantsri22@iitk.ac.in</v>
          </cell>
          <cell r="AF113">
            <v>6392393550</v>
          </cell>
        </row>
        <row r="114">
          <cell r="B114">
            <v>220137</v>
          </cell>
          <cell r="C114" t="str">
            <v>ANAS ALI</v>
          </cell>
          <cell r="D114" t="str">
            <v>B</v>
          </cell>
          <cell r="E114">
            <v>121</v>
          </cell>
          <cell r="F114" t="str">
            <v xml:space="preserve">B TECH </v>
          </cell>
          <cell r="G114" t="str">
            <v xml:space="preserve"> CHE</v>
          </cell>
          <cell r="H114">
            <v>110</v>
          </cell>
          <cell r="I114">
            <v>0</v>
          </cell>
          <cell r="J114" t="str">
            <v xml:space="preserve"> </v>
          </cell>
          <cell r="K114">
            <v>10000</v>
          </cell>
          <cell r="L114">
            <v>25269</v>
          </cell>
          <cell r="M114"/>
          <cell r="N114"/>
          <cell r="O114">
            <v>25269</v>
          </cell>
          <cell r="P114">
            <v>3697</v>
          </cell>
          <cell r="Q114">
            <v>0</v>
          </cell>
          <cell r="R114">
            <v>13057</v>
          </cell>
          <cell r="S114">
            <v>0</v>
          </cell>
          <cell r="T114"/>
          <cell r="U114" t="str">
            <v>0</v>
          </cell>
          <cell r="V114">
            <v>16754</v>
          </cell>
          <cell r="W114">
            <v>8515</v>
          </cell>
          <cell r="X114">
            <v>-1485</v>
          </cell>
          <cell r="Y114">
            <v>1485</v>
          </cell>
          <cell r="Z114" t="str">
            <v>-</v>
          </cell>
          <cell r="AA114"/>
          <cell r="AB114"/>
          <cell r="AC114"/>
          <cell r="AD114" t="str">
            <v>Category-A / Active</v>
          </cell>
          <cell r="AE114" t="str">
            <v>anasali22@iitk.ac.in</v>
          </cell>
          <cell r="AF114">
            <v>7355758695</v>
          </cell>
        </row>
        <row r="115">
          <cell r="B115">
            <v>220139</v>
          </cell>
          <cell r="C115" t="str">
            <v>ANIKET GUPTA</v>
          </cell>
          <cell r="D115" t="str">
            <v>C</v>
          </cell>
          <cell r="E115">
            <v>228</v>
          </cell>
          <cell r="F115" t="str">
            <v xml:space="preserve">B TECH </v>
          </cell>
          <cell r="G115" t="str">
            <v xml:space="preserve"> AE</v>
          </cell>
          <cell r="H115">
            <v>111</v>
          </cell>
          <cell r="I115">
            <v>0</v>
          </cell>
          <cell r="J115" t="str">
            <v xml:space="preserve"> </v>
          </cell>
          <cell r="K115">
            <v>10000</v>
          </cell>
          <cell r="L115">
            <v>18188</v>
          </cell>
          <cell r="M115"/>
          <cell r="N115"/>
          <cell r="O115">
            <v>18188</v>
          </cell>
          <cell r="P115">
            <v>0</v>
          </cell>
          <cell r="Q115">
            <v>0</v>
          </cell>
          <cell r="R115">
            <v>14716</v>
          </cell>
          <cell r="S115">
            <v>0</v>
          </cell>
          <cell r="T115"/>
          <cell r="U115" t="str">
            <v>0</v>
          </cell>
          <cell r="V115">
            <v>14716</v>
          </cell>
          <cell r="W115">
            <v>3472</v>
          </cell>
          <cell r="X115">
            <v>-6528</v>
          </cell>
          <cell r="Y115">
            <v>6528</v>
          </cell>
          <cell r="Z115" t="str">
            <v>-</v>
          </cell>
          <cell r="AA115"/>
          <cell r="AB115"/>
          <cell r="AC115"/>
          <cell r="AD115" t="str">
            <v>Category-A / Active</v>
          </cell>
          <cell r="AE115" t="str">
            <v>aniketg22@iitk.ac.in</v>
          </cell>
          <cell r="AF115">
            <v>9910590621</v>
          </cell>
        </row>
        <row r="116">
          <cell r="B116">
            <v>220142</v>
          </cell>
          <cell r="C116" t="str">
            <v>ANIL KUMAR REDDY L</v>
          </cell>
          <cell r="D116" t="str">
            <v>C</v>
          </cell>
          <cell r="E116">
            <v>224</v>
          </cell>
          <cell r="F116" t="str">
            <v xml:space="preserve">B TECH </v>
          </cell>
          <cell r="G116" t="str">
            <v xml:space="preserve"> CE</v>
          </cell>
          <cell r="H116">
            <v>112</v>
          </cell>
          <cell r="I116">
            <v>0</v>
          </cell>
          <cell r="J116" t="str">
            <v xml:space="preserve"> </v>
          </cell>
          <cell r="K116">
            <v>10000</v>
          </cell>
          <cell r="L116">
            <v>11157</v>
          </cell>
          <cell r="M116"/>
          <cell r="N116"/>
          <cell r="O116">
            <v>11157</v>
          </cell>
          <cell r="P116">
            <v>728</v>
          </cell>
          <cell r="Q116">
            <v>5176</v>
          </cell>
          <cell r="R116">
            <v>3130</v>
          </cell>
          <cell r="S116">
            <v>0</v>
          </cell>
          <cell r="T116"/>
          <cell r="U116" t="str">
            <v>0</v>
          </cell>
          <cell r="V116">
            <v>9034</v>
          </cell>
          <cell r="W116">
            <v>2123</v>
          </cell>
          <cell r="X116">
            <v>-7877</v>
          </cell>
          <cell r="Y116">
            <v>7877</v>
          </cell>
          <cell r="Z116" t="str">
            <v>-</v>
          </cell>
          <cell r="AA116"/>
          <cell r="AB116"/>
          <cell r="AC116"/>
          <cell r="AD116" t="str">
            <v>Category-A / Active</v>
          </cell>
          <cell r="AE116" t="str">
            <v>anilkrl22@iitk.ac.in</v>
          </cell>
          <cell r="AF116">
            <v>6363196921</v>
          </cell>
        </row>
        <row r="117">
          <cell r="B117">
            <v>220148</v>
          </cell>
          <cell r="C117" t="str">
            <v>ANISH SAHU</v>
          </cell>
          <cell r="D117" t="str">
            <v>C</v>
          </cell>
          <cell r="E117">
            <v>229</v>
          </cell>
          <cell r="F117" t="str">
            <v xml:space="preserve">B TECH </v>
          </cell>
          <cell r="G117" t="str">
            <v xml:space="preserve"> EE</v>
          </cell>
          <cell r="H117">
            <v>113</v>
          </cell>
          <cell r="I117">
            <v>0</v>
          </cell>
          <cell r="J117" t="str">
            <v xml:space="preserve"> </v>
          </cell>
          <cell r="K117">
            <v>10000</v>
          </cell>
          <cell r="L117">
            <v>26438</v>
          </cell>
          <cell r="M117"/>
          <cell r="N117"/>
          <cell r="O117">
            <v>26438</v>
          </cell>
          <cell r="P117">
            <v>0</v>
          </cell>
          <cell r="Q117">
            <v>0</v>
          </cell>
          <cell r="R117">
            <v>18538</v>
          </cell>
          <cell r="S117">
            <v>0</v>
          </cell>
          <cell r="T117"/>
          <cell r="U117" t="str">
            <v>0</v>
          </cell>
          <cell r="V117">
            <v>18538</v>
          </cell>
          <cell r="W117">
            <v>7900</v>
          </cell>
          <cell r="X117">
            <v>-2100</v>
          </cell>
          <cell r="Y117">
            <v>2100</v>
          </cell>
          <cell r="Z117" t="str">
            <v>-</v>
          </cell>
          <cell r="AA117"/>
          <cell r="AB117"/>
          <cell r="AC117"/>
          <cell r="AD117" t="str">
            <v>Category-A / Active</v>
          </cell>
          <cell r="AE117" t="str">
            <v>anishsahu22@iitk.ac.in</v>
          </cell>
          <cell r="AF117">
            <v>9958941401</v>
          </cell>
        </row>
        <row r="118">
          <cell r="B118">
            <v>220172</v>
          </cell>
          <cell r="C118" t="str">
            <v>ANSHUL</v>
          </cell>
          <cell r="D118" t="str">
            <v>E</v>
          </cell>
          <cell r="E118">
            <v>253</v>
          </cell>
          <cell r="F118" t="str">
            <v xml:space="preserve">B TECH </v>
          </cell>
          <cell r="G118" t="str">
            <v xml:space="preserve"> ME</v>
          </cell>
          <cell r="H118">
            <v>114</v>
          </cell>
          <cell r="I118">
            <v>0</v>
          </cell>
          <cell r="J118" t="str">
            <v xml:space="preserve"> </v>
          </cell>
          <cell r="K118">
            <v>10000</v>
          </cell>
          <cell r="L118">
            <v>20318</v>
          </cell>
          <cell r="M118"/>
          <cell r="N118"/>
          <cell r="O118">
            <v>20318</v>
          </cell>
          <cell r="P118">
            <v>3990</v>
          </cell>
          <cell r="Q118">
            <v>7604</v>
          </cell>
          <cell r="R118">
            <v>5247</v>
          </cell>
          <cell r="S118">
            <v>0</v>
          </cell>
          <cell r="T118"/>
          <cell r="U118" t="str">
            <v>0</v>
          </cell>
          <cell r="V118">
            <v>16841</v>
          </cell>
          <cell r="W118">
            <v>3477</v>
          </cell>
          <cell r="X118">
            <v>-6523</v>
          </cell>
          <cell r="Y118">
            <v>6523</v>
          </cell>
          <cell r="Z118" t="str">
            <v>-</v>
          </cell>
          <cell r="AA118"/>
          <cell r="AB118"/>
          <cell r="AC118"/>
          <cell r="AD118" t="str">
            <v>Category-D / Active</v>
          </cell>
          <cell r="AE118" t="str">
            <v>anshul22@iitk.ac.in</v>
          </cell>
          <cell r="AF118">
            <v>9411043196</v>
          </cell>
        </row>
        <row r="119">
          <cell r="B119">
            <v>220174</v>
          </cell>
          <cell r="C119" t="str">
            <v>ANSHUL PATEL</v>
          </cell>
          <cell r="D119" t="str">
            <v>A</v>
          </cell>
          <cell r="E119">
            <v>203</v>
          </cell>
          <cell r="F119" t="str">
            <v xml:space="preserve">B TECH </v>
          </cell>
          <cell r="G119" t="str">
            <v xml:space="preserve"> CE</v>
          </cell>
          <cell r="H119">
            <v>115</v>
          </cell>
          <cell r="I119">
            <v>0</v>
          </cell>
          <cell r="J119" t="str">
            <v xml:space="preserve"> </v>
          </cell>
          <cell r="K119">
            <v>10000</v>
          </cell>
          <cell r="L119">
            <v>27290</v>
          </cell>
          <cell r="M119"/>
          <cell r="N119"/>
          <cell r="O119">
            <v>27290</v>
          </cell>
          <cell r="P119">
            <v>4246</v>
          </cell>
          <cell r="Q119">
            <v>8384</v>
          </cell>
          <cell r="R119">
            <v>6961</v>
          </cell>
          <cell r="S119">
            <v>0</v>
          </cell>
          <cell r="T119"/>
          <cell r="U119" t="str">
            <v>0</v>
          </cell>
          <cell r="V119">
            <v>19591</v>
          </cell>
          <cell r="W119">
            <v>7699</v>
          </cell>
          <cell r="X119">
            <v>-2301</v>
          </cell>
          <cell r="Y119">
            <v>2301</v>
          </cell>
          <cell r="Z119" t="str">
            <v>-</v>
          </cell>
          <cell r="AA119"/>
          <cell r="AB119"/>
          <cell r="AC119"/>
          <cell r="AD119" t="str">
            <v>Category-A / Active</v>
          </cell>
          <cell r="AE119" t="str">
            <v>anshulp22@iitk.ac.in</v>
          </cell>
          <cell r="AF119">
            <v>9580011889</v>
          </cell>
        </row>
        <row r="120">
          <cell r="B120">
            <v>220175</v>
          </cell>
          <cell r="C120" t="str">
            <v>ANSHUL SURYAWANSHI</v>
          </cell>
          <cell r="D120" t="str">
            <v>E</v>
          </cell>
          <cell r="E120">
            <v>249</v>
          </cell>
          <cell r="F120" t="str">
            <v xml:space="preserve">B TECH </v>
          </cell>
          <cell r="G120" t="str">
            <v xml:space="preserve"> MSE</v>
          </cell>
          <cell r="H120">
            <v>116</v>
          </cell>
          <cell r="I120">
            <v>0</v>
          </cell>
          <cell r="J120" t="str">
            <v xml:space="preserve"> </v>
          </cell>
          <cell r="K120">
            <v>10000</v>
          </cell>
          <cell r="L120">
            <v>20249</v>
          </cell>
          <cell r="M120"/>
          <cell r="N120"/>
          <cell r="O120">
            <v>20249</v>
          </cell>
          <cell r="P120">
            <v>2246</v>
          </cell>
          <cell r="Q120">
            <v>0</v>
          </cell>
          <cell r="R120">
            <v>14040</v>
          </cell>
          <cell r="S120">
            <v>0</v>
          </cell>
          <cell r="T120"/>
          <cell r="U120" t="str">
            <v>0</v>
          </cell>
          <cell r="V120">
            <v>16286</v>
          </cell>
          <cell r="W120">
            <v>3963</v>
          </cell>
          <cell r="X120">
            <v>-6037</v>
          </cell>
          <cell r="Y120">
            <v>6037</v>
          </cell>
          <cell r="Z120" t="str">
            <v>-</v>
          </cell>
          <cell r="AA120"/>
          <cell r="AB120"/>
          <cell r="AC120"/>
          <cell r="AD120" t="str">
            <v>Category-A / Active</v>
          </cell>
          <cell r="AE120" t="str">
            <v>sanshul22@iitk.ac.in</v>
          </cell>
          <cell r="AF120">
            <v>7415589121</v>
          </cell>
        </row>
        <row r="121">
          <cell r="B121">
            <v>220182</v>
          </cell>
          <cell r="C121" t="str">
            <v>ANUKALP RAI</v>
          </cell>
          <cell r="D121" t="str">
            <v>B</v>
          </cell>
          <cell r="E121">
            <v>117</v>
          </cell>
          <cell r="F121" t="str">
            <v xml:space="preserve">B TECH </v>
          </cell>
          <cell r="G121" t="str">
            <v xml:space="preserve"> EE</v>
          </cell>
          <cell r="H121">
            <v>117</v>
          </cell>
          <cell r="I121">
            <v>0</v>
          </cell>
          <cell r="J121" t="str">
            <v xml:space="preserve"> </v>
          </cell>
          <cell r="K121">
            <v>10000</v>
          </cell>
          <cell r="L121">
            <v>24504</v>
          </cell>
          <cell r="M121"/>
          <cell r="N121"/>
          <cell r="O121">
            <v>24504</v>
          </cell>
          <cell r="P121">
            <v>4336</v>
          </cell>
          <cell r="Q121">
            <v>8298</v>
          </cell>
          <cell r="R121">
            <v>6814</v>
          </cell>
          <cell r="S121">
            <v>0</v>
          </cell>
          <cell r="T121"/>
          <cell r="U121" t="str">
            <v>0</v>
          </cell>
          <cell r="V121">
            <v>19448</v>
          </cell>
          <cell r="W121">
            <v>5056</v>
          </cell>
          <cell r="X121">
            <v>-4944</v>
          </cell>
          <cell r="Y121">
            <v>4944</v>
          </cell>
          <cell r="Z121" t="str">
            <v>-</v>
          </cell>
          <cell r="AA121"/>
          <cell r="AB121"/>
          <cell r="AC121"/>
          <cell r="AD121" t="str">
            <v>Category-A / Active</v>
          </cell>
          <cell r="AE121" t="str">
            <v>ranukalp22@iitk.ac.in</v>
          </cell>
          <cell r="AF121">
            <v>9044401409</v>
          </cell>
        </row>
        <row r="122">
          <cell r="B122">
            <v>220195</v>
          </cell>
          <cell r="C122" t="str">
            <v>ARCHIT ATREY</v>
          </cell>
          <cell r="D122" t="str">
            <v>C</v>
          </cell>
          <cell r="E122">
            <v>226</v>
          </cell>
          <cell r="F122" t="str">
            <v xml:space="preserve">B TECH </v>
          </cell>
          <cell r="G122" t="str">
            <v xml:space="preserve"> EE</v>
          </cell>
          <cell r="H122">
            <v>118</v>
          </cell>
          <cell r="I122">
            <v>0</v>
          </cell>
          <cell r="J122" t="str">
            <v xml:space="preserve"> </v>
          </cell>
          <cell r="K122">
            <v>10000</v>
          </cell>
          <cell r="L122">
            <v>22404</v>
          </cell>
          <cell r="M122"/>
          <cell r="N122"/>
          <cell r="O122">
            <v>22404</v>
          </cell>
          <cell r="P122">
            <v>4157</v>
          </cell>
          <cell r="Q122">
            <v>7526</v>
          </cell>
          <cell r="R122">
            <v>5567</v>
          </cell>
          <cell r="S122">
            <v>0</v>
          </cell>
          <cell r="T122"/>
          <cell r="U122" t="str">
            <v>0</v>
          </cell>
          <cell r="V122">
            <v>17250</v>
          </cell>
          <cell r="W122">
            <v>5154</v>
          </cell>
          <cell r="X122">
            <v>-4846</v>
          </cell>
          <cell r="Y122">
            <v>4846</v>
          </cell>
          <cell r="Z122" t="str">
            <v>-</v>
          </cell>
          <cell r="AA122"/>
          <cell r="AB122"/>
          <cell r="AC122"/>
          <cell r="AD122" t="str">
            <v>Category-A / Active</v>
          </cell>
          <cell r="AE122" t="str">
            <v>aarchit22@iitk.ac.in</v>
          </cell>
          <cell r="AF122">
            <v>7004548585</v>
          </cell>
        </row>
        <row r="123">
          <cell r="B123">
            <v>220199</v>
          </cell>
          <cell r="C123" t="str">
            <v>ARJIT VERMA</v>
          </cell>
          <cell r="D123" t="str">
            <v>C</v>
          </cell>
          <cell r="E123">
            <v>129</v>
          </cell>
          <cell r="F123" t="str">
            <v xml:space="preserve">B TECH </v>
          </cell>
          <cell r="G123" t="str">
            <v xml:space="preserve"> CE</v>
          </cell>
          <cell r="H123">
            <v>119</v>
          </cell>
          <cell r="I123">
            <v>0</v>
          </cell>
          <cell r="J123" t="str">
            <v xml:space="preserve"> </v>
          </cell>
          <cell r="K123">
            <v>10000</v>
          </cell>
          <cell r="L123">
            <v>20456</v>
          </cell>
          <cell r="M123"/>
          <cell r="N123"/>
          <cell r="O123">
            <v>20456</v>
          </cell>
          <cell r="P123">
            <v>3136</v>
          </cell>
          <cell r="Q123">
            <v>7833</v>
          </cell>
          <cell r="R123">
            <v>5402</v>
          </cell>
          <cell r="S123">
            <v>0</v>
          </cell>
          <cell r="T123"/>
          <cell r="U123" t="str">
            <v>0</v>
          </cell>
          <cell r="V123">
            <v>16371</v>
          </cell>
          <cell r="W123">
            <v>4085</v>
          </cell>
          <cell r="X123">
            <v>-5915</v>
          </cell>
          <cell r="Y123">
            <v>5915</v>
          </cell>
          <cell r="Z123" t="str">
            <v>-</v>
          </cell>
          <cell r="AA123"/>
          <cell r="AB123"/>
          <cell r="AC123"/>
          <cell r="AD123" t="str">
            <v>Category-A / Active</v>
          </cell>
          <cell r="AE123" t="str">
            <v>arjitverma22@iitk.ac.in</v>
          </cell>
          <cell r="AF123">
            <v>8808979956</v>
          </cell>
        </row>
        <row r="124">
          <cell r="B124">
            <v>220206</v>
          </cell>
          <cell r="C124" t="str">
            <v>ARPIT YADAV</v>
          </cell>
          <cell r="D124" t="str">
            <v>C</v>
          </cell>
          <cell r="E124">
            <v>127</v>
          </cell>
          <cell r="F124" t="str">
            <v xml:space="preserve">B TECH </v>
          </cell>
          <cell r="G124" t="str">
            <v xml:space="preserve"> ME</v>
          </cell>
          <cell r="H124">
            <v>120</v>
          </cell>
          <cell r="I124">
            <v>0</v>
          </cell>
          <cell r="J124" t="str">
            <v xml:space="preserve"> </v>
          </cell>
          <cell r="K124">
            <v>10000</v>
          </cell>
          <cell r="L124">
            <v>15942</v>
          </cell>
          <cell r="M124"/>
          <cell r="N124"/>
          <cell r="O124">
            <v>15942</v>
          </cell>
          <cell r="P124">
            <v>1375</v>
          </cell>
          <cell r="Q124">
            <v>6597</v>
          </cell>
          <cell r="R124">
            <v>4570</v>
          </cell>
          <cell r="S124">
            <v>0</v>
          </cell>
          <cell r="T124"/>
          <cell r="U124" t="str">
            <v>0</v>
          </cell>
          <cell r="V124">
            <v>12542</v>
          </cell>
          <cell r="W124">
            <v>3400</v>
          </cell>
          <cell r="X124">
            <v>-6600</v>
          </cell>
          <cell r="Y124">
            <v>6600</v>
          </cell>
          <cell r="Z124" t="str">
            <v>-</v>
          </cell>
          <cell r="AA124"/>
          <cell r="AB124"/>
          <cell r="AC124"/>
          <cell r="AD124" t="str">
            <v>Category-A / Active</v>
          </cell>
          <cell r="AE124" t="str">
            <v>arpity22@iitk.ac.in</v>
          </cell>
          <cell r="AF124">
            <v>6306812391</v>
          </cell>
        </row>
        <row r="125">
          <cell r="B125">
            <v>220211</v>
          </cell>
          <cell r="C125" t="str">
            <v>ARUNKUMAR DURAISAMY</v>
          </cell>
          <cell r="D125" t="str">
            <v>D</v>
          </cell>
          <cell r="E125">
            <v>142</v>
          </cell>
          <cell r="F125" t="str">
            <v xml:space="preserve">B TECH </v>
          </cell>
          <cell r="G125" t="str">
            <v xml:space="preserve"> EE</v>
          </cell>
          <cell r="H125">
            <v>121</v>
          </cell>
          <cell r="I125">
            <v>0</v>
          </cell>
          <cell r="J125" t="str">
            <v xml:space="preserve"> </v>
          </cell>
          <cell r="K125">
            <v>10000</v>
          </cell>
          <cell r="L125">
            <v>21341</v>
          </cell>
          <cell r="M125"/>
          <cell r="N125"/>
          <cell r="O125">
            <v>21341</v>
          </cell>
          <cell r="P125">
            <v>4019</v>
          </cell>
          <cell r="Q125">
            <v>7250</v>
          </cell>
          <cell r="R125">
            <v>5445</v>
          </cell>
          <cell r="S125">
            <v>0</v>
          </cell>
          <cell r="T125"/>
          <cell r="U125" t="str">
            <v>0</v>
          </cell>
          <cell r="V125">
            <v>16714</v>
          </cell>
          <cell r="W125">
            <v>4627</v>
          </cell>
          <cell r="X125">
            <v>-5373</v>
          </cell>
          <cell r="Y125">
            <v>5373</v>
          </cell>
          <cell r="Z125" t="str">
            <v>-</v>
          </cell>
          <cell r="AA125"/>
          <cell r="AB125"/>
          <cell r="AC125"/>
          <cell r="AD125" t="str">
            <v>Category-A / Active</v>
          </cell>
          <cell r="AE125" t="str">
            <v>arunkumar22@iitk.ac.in</v>
          </cell>
          <cell r="AF125">
            <v>8056095232</v>
          </cell>
        </row>
        <row r="126">
          <cell r="B126">
            <v>220213</v>
          </cell>
          <cell r="C126" t="str">
            <v>ARUSH UPADHYAYA</v>
          </cell>
          <cell r="D126" t="str">
            <v>E</v>
          </cell>
          <cell r="E126">
            <v>155</v>
          </cell>
          <cell r="F126" t="str">
            <v xml:space="preserve">B TECH </v>
          </cell>
          <cell r="G126" t="str">
            <v xml:space="preserve"> CSE</v>
          </cell>
          <cell r="H126">
            <v>122</v>
          </cell>
          <cell r="I126">
            <v>0</v>
          </cell>
          <cell r="J126" t="str">
            <v xml:space="preserve"> </v>
          </cell>
          <cell r="K126">
            <v>10000</v>
          </cell>
          <cell r="L126">
            <v>24121</v>
          </cell>
          <cell r="M126"/>
          <cell r="N126"/>
          <cell r="O126">
            <v>24121</v>
          </cell>
          <cell r="P126">
            <v>2018</v>
          </cell>
          <cell r="Q126">
            <v>0</v>
          </cell>
          <cell r="R126">
            <v>16182</v>
          </cell>
          <cell r="S126">
            <v>0</v>
          </cell>
          <cell r="T126"/>
          <cell r="U126" t="str">
            <v>0</v>
          </cell>
          <cell r="V126">
            <v>18200</v>
          </cell>
          <cell r="W126">
            <v>5921</v>
          </cell>
          <cell r="X126">
            <v>-4079</v>
          </cell>
          <cell r="Y126">
            <v>4079</v>
          </cell>
          <cell r="Z126" t="str">
            <v>-</v>
          </cell>
          <cell r="AA126"/>
          <cell r="AB126"/>
          <cell r="AC126"/>
          <cell r="AD126" t="str">
            <v>Category-A / Active</v>
          </cell>
          <cell r="AE126" t="str">
            <v>arushu22@iitk.ac.in</v>
          </cell>
          <cell r="AF126">
            <v>8433226659</v>
          </cell>
        </row>
        <row r="127">
          <cell r="B127">
            <v>220219</v>
          </cell>
          <cell r="C127" t="str">
            <v>ARYAN</v>
          </cell>
          <cell r="D127" t="str">
            <v>C</v>
          </cell>
          <cell r="E127">
            <v>132</v>
          </cell>
          <cell r="F127" t="str">
            <v xml:space="preserve">B TECH </v>
          </cell>
          <cell r="G127" t="str">
            <v xml:space="preserve"> CE</v>
          </cell>
          <cell r="H127">
            <v>123</v>
          </cell>
          <cell r="I127">
            <v>0</v>
          </cell>
          <cell r="J127" t="str">
            <v>FBM</v>
          </cell>
          <cell r="K127">
            <v>10000</v>
          </cell>
          <cell r="L127">
            <v>20527</v>
          </cell>
          <cell r="M127"/>
          <cell r="N127"/>
          <cell r="O127">
            <v>20527</v>
          </cell>
          <cell r="P127">
            <v>3033</v>
          </cell>
          <cell r="Q127">
            <v>0</v>
          </cell>
          <cell r="R127">
            <v>1745</v>
          </cell>
          <cell r="S127">
            <v>0</v>
          </cell>
          <cell r="T127"/>
          <cell r="U127">
            <v>14093</v>
          </cell>
          <cell r="V127">
            <v>18871</v>
          </cell>
          <cell r="W127">
            <v>1656</v>
          </cell>
          <cell r="X127">
            <v>-8344</v>
          </cell>
          <cell r="Y127">
            <v>8344</v>
          </cell>
          <cell r="Z127" t="str">
            <v>-</v>
          </cell>
          <cell r="AA127"/>
          <cell r="AB127"/>
          <cell r="AC127"/>
          <cell r="AD127" t="str">
            <v>Category-D / Active</v>
          </cell>
          <cell r="AE127" t="str">
            <v>aryanrk22@iitk.ac.in</v>
          </cell>
          <cell r="AF127">
            <v>7014306434</v>
          </cell>
        </row>
        <row r="128">
          <cell r="B128">
            <v>220220</v>
          </cell>
          <cell r="C128" t="str">
            <v>ARYAN BAIPLAWAT</v>
          </cell>
          <cell r="D128" t="str">
            <v>B</v>
          </cell>
          <cell r="E128">
            <v>221</v>
          </cell>
          <cell r="F128" t="str">
            <v xml:space="preserve">B TECH </v>
          </cell>
          <cell r="G128" t="str">
            <v xml:space="preserve"> CE</v>
          </cell>
          <cell r="H128">
            <v>124</v>
          </cell>
          <cell r="I128">
            <v>0</v>
          </cell>
          <cell r="J128" t="str">
            <v xml:space="preserve"> </v>
          </cell>
          <cell r="K128">
            <v>10000</v>
          </cell>
          <cell r="L128">
            <v>22336</v>
          </cell>
          <cell r="M128"/>
          <cell r="N128"/>
          <cell r="O128">
            <v>22336</v>
          </cell>
          <cell r="P128">
            <v>642</v>
          </cell>
          <cell r="Q128">
            <v>9370</v>
          </cell>
          <cell r="R128">
            <v>7925</v>
          </cell>
          <cell r="S128">
            <v>0</v>
          </cell>
          <cell r="T128"/>
          <cell r="U128" t="str">
            <v>0</v>
          </cell>
          <cell r="V128">
            <v>17937</v>
          </cell>
          <cell r="W128">
            <v>4399</v>
          </cell>
          <cell r="X128">
            <v>-5601</v>
          </cell>
          <cell r="Y128">
            <v>5601</v>
          </cell>
          <cell r="Z128" t="str">
            <v>-</v>
          </cell>
          <cell r="AA128"/>
          <cell r="AB128"/>
          <cell r="AC128"/>
          <cell r="AD128" t="str">
            <v>Category-A / Active</v>
          </cell>
          <cell r="AE128" t="str">
            <v>aryanb22@iitk.ac.in</v>
          </cell>
          <cell r="AF128">
            <v>7976103708</v>
          </cell>
        </row>
        <row r="129">
          <cell r="B129">
            <v>220223</v>
          </cell>
          <cell r="C129" t="str">
            <v>ARYAN JADON</v>
          </cell>
          <cell r="D129" t="str">
            <v>B</v>
          </cell>
          <cell r="E129">
            <v>222</v>
          </cell>
          <cell r="F129" t="str">
            <v xml:space="preserve">B TECH </v>
          </cell>
          <cell r="G129" t="str">
            <v xml:space="preserve"> CHE</v>
          </cell>
          <cell r="H129">
            <v>125</v>
          </cell>
          <cell r="I129">
            <v>0</v>
          </cell>
          <cell r="J129" t="str">
            <v xml:space="preserve"> </v>
          </cell>
          <cell r="K129">
            <v>10000</v>
          </cell>
          <cell r="L129">
            <v>25088</v>
          </cell>
          <cell r="M129"/>
          <cell r="N129"/>
          <cell r="O129">
            <v>25088</v>
          </cell>
          <cell r="P129">
            <v>3181</v>
          </cell>
          <cell r="Q129">
            <v>0</v>
          </cell>
          <cell r="R129">
            <v>17987</v>
          </cell>
          <cell r="S129">
            <v>0</v>
          </cell>
          <cell r="T129"/>
          <cell r="U129" t="str">
            <v>0</v>
          </cell>
          <cell r="V129">
            <v>21168</v>
          </cell>
          <cell r="W129">
            <v>3920</v>
          </cell>
          <cell r="X129">
            <v>-6080</v>
          </cell>
          <cell r="Y129">
            <v>6080</v>
          </cell>
          <cell r="Z129" t="str">
            <v>-</v>
          </cell>
          <cell r="AA129"/>
          <cell r="AB129"/>
          <cell r="AC129"/>
          <cell r="AD129" t="str">
            <v>Category-D / Active</v>
          </cell>
          <cell r="AE129" t="str">
            <v>jaryan22@iitk.ac.in</v>
          </cell>
          <cell r="AF129">
            <v>8569811596</v>
          </cell>
        </row>
        <row r="130">
          <cell r="B130">
            <v>220227</v>
          </cell>
          <cell r="C130" t="str">
            <v>ARYAN NIGAM</v>
          </cell>
          <cell r="D130" t="str">
            <v>C</v>
          </cell>
          <cell r="E130">
            <v>232</v>
          </cell>
          <cell r="F130" t="str">
            <v xml:space="preserve">B TECH </v>
          </cell>
          <cell r="G130" t="str">
            <v xml:space="preserve"> CHE</v>
          </cell>
          <cell r="H130">
            <v>126</v>
          </cell>
          <cell r="I130">
            <v>0</v>
          </cell>
          <cell r="J130" t="str">
            <v xml:space="preserve"> </v>
          </cell>
          <cell r="K130">
            <v>10000</v>
          </cell>
          <cell r="L130">
            <v>20925</v>
          </cell>
          <cell r="M130"/>
          <cell r="N130"/>
          <cell r="O130">
            <v>20925</v>
          </cell>
          <cell r="P130">
            <v>3806</v>
          </cell>
          <cell r="Q130">
            <v>8139</v>
          </cell>
          <cell r="R130">
            <v>5319</v>
          </cell>
          <cell r="S130">
            <v>0</v>
          </cell>
          <cell r="T130"/>
          <cell r="U130" t="str">
            <v>0</v>
          </cell>
          <cell r="V130">
            <v>17264</v>
          </cell>
          <cell r="W130">
            <v>3661</v>
          </cell>
          <cell r="X130">
            <v>-6339</v>
          </cell>
          <cell r="Y130">
            <v>6339</v>
          </cell>
          <cell r="Z130" t="str">
            <v>-</v>
          </cell>
          <cell r="AA130"/>
          <cell r="AB130"/>
          <cell r="AC130"/>
          <cell r="AD130" t="str">
            <v>Category-A / Active</v>
          </cell>
          <cell r="AE130" t="str">
            <v>naryan22@iitk.ac.in</v>
          </cell>
          <cell r="AF130">
            <v>9555847848</v>
          </cell>
        </row>
        <row r="131">
          <cell r="B131">
            <v>220230</v>
          </cell>
          <cell r="C131" t="str">
            <v>ARYAN VERMA</v>
          </cell>
          <cell r="D131" t="str">
            <v>D</v>
          </cell>
          <cell r="E131">
            <v>138</v>
          </cell>
          <cell r="F131" t="str">
            <v xml:space="preserve">B TECH </v>
          </cell>
          <cell r="G131" t="str">
            <v xml:space="preserve"> ME</v>
          </cell>
          <cell r="H131">
            <v>127</v>
          </cell>
          <cell r="I131">
            <v>0</v>
          </cell>
          <cell r="J131" t="str">
            <v xml:space="preserve"> </v>
          </cell>
          <cell r="K131">
            <v>10000</v>
          </cell>
          <cell r="L131">
            <v>26722</v>
          </cell>
          <cell r="M131"/>
          <cell r="N131"/>
          <cell r="O131">
            <v>26722</v>
          </cell>
          <cell r="P131">
            <v>4589</v>
          </cell>
          <cell r="Q131">
            <v>8392</v>
          </cell>
          <cell r="R131">
            <v>6901</v>
          </cell>
          <cell r="S131">
            <v>0</v>
          </cell>
          <cell r="T131"/>
          <cell r="U131" t="str">
            <v>0</v>
          </cell>
          <cell r="V131">
            <v>19882</v>
          </cell>
          <cell r="W131">
            <v>6840</v>
          </cell>
          <cell r="X131">
            <v>-3160</v>
          </cell>
          <cell r="Y131">
            <v>3160</v>
          </cell>
          <cell r="Z131" t="str">
            <v>-</v>
          </cell>
          <cell r="AA131"/>
          <cell r="AB131"/>
          <cell r="AC131"/>
          <cell r="AD131" t="str">
            <v>Category-A / Active</v>
          </cell>
          <cell r="AE131" t="str">
            <v>aryanv22@iitk.ac.in</v>
          </cell>
          <cell r="AF131">
            <v>6387933519</v>
          </cell>
        </row>
        <row r="132">
          <cell r="B132">
            <v>220240</v>
          </cell>
          <cell r="C132" t="str">
            <v>ASHUTOSH GOEL</v>
          </cell>
          <cell r="D132" t="str">
            <v>B</v>
          </cell>
          <cell r="E132">
            <v>221</v>
          </cell>
          <cell r="F132" t="str">
            <v xml:space="preserve">B S </v>
          </cell>
          <cell r="G132" t="str">
            <v xml:space="preserve"> ECO</v>
          </cell>
          <cell r="H132">
            <v>128</v>
          </cell>
          <cell r="I132">
            <v>0</v>
          </cell>
          <cell r="J132" t="str">
            <v xml:space="preserve"> </v>
          </cell>
          <cell r="K132">
            <v>10000</v>
          </cell>
          <cell r="L132">
            <v>27599</v>
          </cell>
          <cell r="M132"/>
          <cell r="N132"/>
          <cell r="O132">
            <v>27599</v>
          </cell>
          <cell r="P132">
            <v>4160</v>
          </cell>
          <cell r="Q132">
            <v>8784</v>
          </cell>
          <cell r="R132">
            <v>7581</v>
          </cell>
          <cell r="S132">
            <v>0</v>
          </cell>
          <cell r="T132"/>
          <cell r="U132" t="str">
            <v>0</v>
          </cell>
          <cell r="V132">
            <v>20525</v>
          </cell>
          <cell r="W132">
            <v>7074</v>
          </cell>
          <cell r="X132">
            <v>-2926</v>
          </cell>
          <cell r="Y132">
            <v>2926</v>
          </cell>
          <cell r="Z132" t="str">
            <v>-</v>
          </cell>
          <cell r="AA132"/>
          <cell r="AB132"/>
          <cell r="AC132"/>
          <cell r="AD132" t="str">
            <v>Category-A / Active</v>
          </cell>
          <cell r="AE132" t="str">
            <v>ashutoshgo22@iitk.ac.in</v>
          </cell>
          <cell r="AF132">
            <v>8569855890</v>
          </cell>
        </row>
        <row r="133">
          <cell r="B133">
            <v>220243</v>
          </cell>
          <cell r="C133" t="str">
            <v>ASHVIN PATIDAR</v>
          </cell>
          <cell r="D133" t="str">
            <v>D</v>
          </cell>
          <cell r="E133">
            <v>141</v>
          </cell>
          <cell r="F133" t="str">
            <v xml:space="preserve">B TECH </v>
          </cell>
          <cell r="G133" t="str">
            <v xml:space="preserve"> CE</v>
          </cell>
          <cell r="H133">
            <v>129</v>
          </cell>
          <cell r="I133">
            <v>0</v>
          </cell>
          <cell r="J133" t="str">
            <v xml:space="preserve"> </v>
          </cell>
          <cell r="K133">
            <v>10000</v>
          </cell>
          <cell r="L133">
            <v>22133</v>
          </cell>
          <cell r="M133"/>
          <cell r="N133"/>
          <cell r="O133">
            <v>22133</v>
          </cell>
          <cell r="P133">
            <v>4246</v>
          </cell>
          <cell r="Q133">
            <v>7951</v>
          </cell>
          <cell r="R133">
            <v>5882</v>
          </cell>
          <cell r="S133">
            <v>0</v>
          </cell>
          <cell r="T133"/>
          <cell r="U133" t="str">
            <v>0</v>
          </cell>
          <cell r="V133">
            <v>18079</v>
          </cell>
          <cell r="W133">
            <v>4054</v>
          </cell>
          <cell r="X133">
            <v>-5946</v>
          </cell>
          <cell r="Y133">
            <v>5946</v>
          </cell>
          <cell r="Z133" t="str">
            <v>-</v>
          </cell>
          <cell r="AA133"/>
          <cell r="AB133"/>
          <cell r="AC133"/>
          <cell r="AD133" t="str">
            <v>Category-A / Active</v>
          </cell>
          <cell r="AE133" t="str">
            <v>ashvinp22@iitk.ac.in</v>
          </cell>
          <cell r="AF133">
            <v>9589772288</v>
          </cell>
        </row>
        <row r="134">
          <cell r="B134">
            <v>220244</v>
          </cell>
          <cell r="C134" t="str">
            <v>ASHWANI KUMAR SINGH</v>
          </cell>
          <cell r="D134" t="str">
            <v>E</v>
          </cell>
          <cell r="E134">
            <v>250</v>
          </cell>
          <cell r="F134" t="str">
            <v xml:space="preserve">B TECH </v>
          </cell>
          <cell r="G134" t="str">
            <v xml:space="preserve"> CE</v>
          </cell>
          <cell r="H134">
            <v>130</v>
          </cell>
          <cell r="I134">
            <v>0</v>
          </cell>
          <cell r="J134" t="str">
            <v xml:space="preserve"> </v>
          </cell>
          <cell r="K134">
            <v>10000</v>
          </cell>
          <cell r="L134">
            <v>24826</v>
          </cell>
          <cell r="M134"/>
          <cell r="N134"/>
          <cell r="O134">
            <v>24826</v>
          </cell>
          <cell r="P134" t="str">
            <v>0</v>
          </cell>
          <cell r="Q134">
            <v>11465</v>
          </cell>
          <cell r="R134">
            <v>6692</v>
          </cell>
          <cell r="S134">
            <v>0</v>
          </cell>
          <cell r="T134"/>
          <cell r="U134" t="str">
            <v>0</v>
          </cell>
          <cell r="V134">
            <v>18157</v>
          </cell>
          <cell r="W134">
            <v>6669</v>
          </cell>
          <cell r="X134">
            <v>-3331</v>
          </cell>
          <cell r="Y134">
            <v>3331</v>
          </cell>
          <cell r="Z134" t="str">
            <v>-</v>
          </cell>
          <cell r="AA134"/>
          <cell r="AB134"/>
          <cell r="AC134"/>
          <cell r="AD134" t="str">
            <v>Category-A / Active</v>
          </cell>
          <cell r="AE134" t="str">
            <v>ashwaniks22@iitk.ac.in</v>
          </cell>
          <cell r="AF134">
            <v>9336520097</v>
          </cell>
        </row>
        <row r="135">
          <cell r="B135">
            <v>220245</v>
          </cell>
          <cell r="C135" t="str">
            <v>ASHWIN CHAUBEY</v>
          </cell>
          <cell r="D135" t="str">
            <v>E</v>
          </cell>
          <cell r="E135">
            <v>257</v>
          </cell>
          <cell r="F135" t="str">
            <v xml:space="preserve">B TECH </v>
          </cell>
          <cell r="G135" t="str">
            <v xml:space="preserve"> BSBE</v>
          </cell>
          <cell r="H135">
            <v>131</v>
          </cell>
          <cell r="I135">
            <v>0</v>
          </cell>
          <cell r="J135" t="str">
            <v xml:space="preserve"> </v>
          </cell>
          <cell r="K135">
            <v>10000</v>
          </cell>
          <cell r="L135">
            <v>21006</v>
          </cell>
          <cell r="M135"/>
          <cell r="N135"/>
          <cell r="O135">
            <v>21006</v>
          </cell>
          <cell r="P135">
            <v>3701</v>
          </cell>
          <cell r="Q135">
            <v>7579</v>
          </cell>
          <cell r="R135">
            <v>5387</v>
          </cell>
          <cell r="S135">
            <v>0</v>
          </cell>
          <cell r="T135"/>
          <cell r="U135" t="str">
            <v>0</v>
          </cell>
          <cell r="V135">
            <v>16667</v>
          </cell>
          <cell r="W135">
            <v>4339</v>
          </cell>
          <cell r="X135">
            <v>-5661</v>
          </cell>
          <cell r="Y135">
            <v>5661</v>
          </cell>
          <cell r="Z135" t="str">
            <v>-</v>
          </cell>
          <cell r="AA135"/>
          <cell r="AB135"/>
          <cell r="AC135"/>
          <cell r="AD135" t="str">
            <v>Category-A / Active</v>
          </cell>
          <cell r="AE135" t="str">
            <v>ashwinc22@iitk.ac.in</v>
          </cell>
          <cell r="AF135">
            <v>7275006710</v>
          </cell>
        </row>
        <row r="136">
          <cell r="B136">
            <v>220251</v>
          </cell>
          <cell r="C136" t="str">
            <v>ATHARVA SINGH</v>
          </cell>
          <cell r="D136" t="str">
            <v>B</v>
          </cell>
          <cell r="E136">
            <v>215</v>
          </cell>
          <cell r="F136" t="str">
            <v xml:space="preserve">B TECH </v>
          </cell>
          <cell r="G136" t="str">
            <v xml:space="preserve"> EE</v>
          </cell>
          <cell r="H136">
            <v>132</v>
          </cell>
          <cell r="I136">
            <v>0</v>
          </cell>
          <cell r="J136" t="str">
            <v xml:space="preserve"> </v>
          </cell>
          <cell r="K136">
            <v>10000</v>
          </cell>
          <cell r="L136">
            <v>29521</v>
          </cell>
          <cell r="M136"/>
          <cell r="N136"/>
          <cell r="O136">
            <v>29521</v>
          </cell>
          <cell r="P136">
            <v>4832</v>
          </cell>
          <cell r="Q136">
            <v>10927</v>
          </cell>
          <cell r="R136">
            <v>9557</v>
          </cell>
          <cell r="S136">
            <v>0</v>
          </cell>
          <cell r="T136"/>
          <cell r="U136" t="str">
            <v>0</v>
          </cell>
          <cell r="V136">
            <v>25316</v>
          </cell>
          <cell r="W136">
            <v>4205</v>
          </cell>
          <cell r="X136">
            <v>-5795</v>
          </cell>
          <cell r="Y136">
            <v>5795</v>
          </cell>
          <cell r="Z136" t="str">
            <v>-</v>
          </cell>
          <cell r="AA136"/>
          <cell r="AB136"/>
          <cell r="AC136"/>
          <cell r="AD136" t="str">
            <v>Category-A / Active</v>
          </cell>
          <cell r="AE136" t="str">
            <v>atharva22@iitk.ac.in</v>
          </cell>
          <cell r="AF136">
            <v>8871550759</v>
          </cell>
        </row>
        <row r="137">
          <cell r="B137">
            <v>220262</v>
          </cell>
          <cell r="C137" t="str">
            <v>AYUSH DIXIT</v>
          </cell>
          <cell r="D137" t="str">
            <v>A</v>
          </cell>
          <cell r="E137">
            <v>207</v>
          </cell>
          <cell r="F137" t="str">
            <v xml:space="preserve">B TECH </v>
          </cell>
          <cell r="G137" t="str">
            <v xml:space="preserve"> CE</v>
          </cell>
          <cell r="H137">
            <v>133</v>
          </cell>
          <cell r="I137">
            <v>0</v>
          </cell>
          <cell r="J137" t="str">
            <v xml:space="preserve"> </v>
          </cell>
          <cell r="K137">
            <v>10000</v>
          </cell>
          <cell r="L137">
            <v>19000</v>
          </cell>
          <cell r="M137"/>
          <cell r="N137"/>
          <cell r="O137">
            <v>19000</v>
          </cell>
          <cell r="P137">
            <v>3663</v>
          </cell>
          <cell r="Q137">
            <v>7087</v>
          </cell>
          <cell r="R137">
            <v>5795</v>
          </cell>
          <cell r="S137">
            <v>0</v>
          </cell>
          <cell r="T137"/>
          <cell r="U137" t="str">
            <v>0</v>
          </cell>
          <cell r="V137">
            <v>16545</v>
          </cell>
          <cell r="W137">
            <v>2455</v>
          </cell>
          <cell r="X137">
            <v>-7545</v>
          </cell>
          <cell r="Y137">
            <v>7545</v>
          </cell>
          <cell r="Z137" t="str">
            <v>-</v>
          </cell>
          <cell r="AA137"/>
          <cell r="AB137"/>
          <cell r="AC137"/>
          <cell r="AD137" t="str">
            <v>Category-A / Active</v>
          </cell>
          <cell r="AE137" t="str">
            <v>dayush22@iitk.ac.in</v>
          </cell>
          <cell r="AF137">
            <v>8503878119</v>
          </cell>
        </row>
        <row r="138">
          <cell r="B138">
            <v>220267</v>
          </cell>
          <cell r="C138" t="str">
            <v>AYUSH KUMAR YADAV</v>
          </cell>
          <cell r="D138" t="str">
            <v>D</v>
          </cell>
          <cell r="E138">
            <v>135</v>
          </cell>
          <cell r="F138" t="str">
            <v xml:space="preserve">B S </v>
          </cell>
          <cell r="G138" t="str">
            <v xml:space="preserve"> SDS</v>
          </cell>
          <cell r="H138">
            <v>134</v>
          </cell>
          <cell r="I138">
            <v>0</v>
          </cell>
          <cell r="J138" t="str">
            <v xml:space="preserve"> </v>
          </cell>
          <cell r="K138">
            <v>10000</v>
          </cell>
          <cell r="L138">
            <v>19571</v>
          </cell>
          <cell r="M138"/>
          <cell r="N138"/>
          <cell r="O138">
            <v>19571</v>
          </cell>
          <cell r="P138">
            <v>562</v>
          </cell>
          <cell r="Q138">
            <v>0</v>
          </cell>
          <cell r="R138">
            <v>14911</v>
          </cell>
          <cell r="S138">
            <v>0</v>
          </cell>
          <cell r="T138"/>
          <cell r="U138" t="str">
            <v>0</v>
          </cell>
          <cell r="V138">
            <v>15473</v>
          </cell>
          <cell r="W138">
            <v>4098</v>
          </cell>
          <cell r="X138">
            <v>-5902</v>
          </cell>
          <cell r="Y138">
            <v>5902</v>
          </cell>
          <cell r="Z138" t="str">
            <v>-</v>
          </cell>
          <cell r="AA138"/>
          <cell r="AB138"/>
          <cell r="AC138"/>
          <cell r="AD138" t="str">
            <v>Category-A / Active</v>
          </cell>
          <cell r="AE138" t="str">
            <v>ayushku22@iitk.ac.in</v>
          </cell>
          <cell r="AF138">
            <v>9918406135</v>
          </cell>
        </row>
        <row r="139">
          <cell r="B139">
            <v>220268</v>
          </cell>
          <cell r="C139" t="str">
            <v>AYUSH MEENA</v>
          </cell>
          <cell r="D139" t="str">
            <v>C</v>
          </cell>
          <cell r="E139">
            <v>232</v>
          </cell>
          <cell r="F139" t="str">
            <v xml:space="preserve">B TECH </v>
          </cell>
          <cell r="G139" t="str">
            <v xml:space="preserve"> CSE</v>
          </cell>
          <cell r="H139">
            <v>135</v>
          </cell>
          <cell r="I139">
            <v>0</v>
          </cell>
          <cell r="J139" t="str">
            <v xml:space="preserve"> </v>
          </cell>
          <cell r="K139">
            <v>10000</v>
          </cell>
          <cell r="L139">
            <v>21086</v>
          </cell>
          <cell r="M139"/>
          <cell r="N139"/>
          <cell r="O139">
            <v>21086</v>
          </cell>
          <cell r="P139">
            <v>4164</v>
          </cell>
          <cell r="Q139">
            <v>7382</v>
          </cell>
          <cell r="R139">
            <v>5531</v>
          </cell>
          <cell r="S139">
            <v>0</v>
          </cell>
          <cell r="T139"/>
          <cell r="U139" t="str">
            <v>0</v>
          </cell>
          <cell r="V139">
            <v>17077</v>
          </cell>
          <cell r="W139">
            <v>4009</v>
          </cell>
          <cell r="X139">
            <v>-5991</v>
          </cell>
          <cell r="Y139">
            <v>5991</v>
          </cell>
          <cell r="Z139" t="str">
            <v>-</v>
          </cell>
          <cell r="AA139"/>
          <cell r="AB139"/>
          <cell r="AC139"/>
          <cell r="AD139" t="str">
            <v>Category-A / Active</v>
          </cell>
          <cell r="AE139" t="str">
            <v>ayushmeena22@iitk.ac.in</v>
          </cell>
          <cell r="AF139">
            <v>8852034826</v>
          </cell>
        </row>
        <row r="140">
          <cell r="B140">
            <v>220269</v>
          </cell>
          <cell r="C140" t="str">
            <v>AYUSH PATEL</v>
          </cell>
          <cell r="D140" t="str">
            <v>D</v>
          </cell>
          <cell r="E140">
            <v>145</v>
          </cell>
          <cell r="F140" t="str">
            <v xml:space="preserve">B TECH </v>
          </cell>
          <cell r="G140" t="str">
            <v xml:space="preserve"> CSE</v>
          </cell>
          <cell r="H140">
            <v>136</v>
          </cell>
          <cell r="I140">
            <v>0</v>
          </cell>
          <cell r="J140" t="str">
            <v xml:space="preserve"> </v>
          </cell>
          <cell r="K140">
            <v>10000</v>
          </cell>
          <cell r="L140">
            <v>21807</v>
          </cell>
          <cell r="M140"/>
          <cell r="N140"/>
          <cell r="O140">
            <v>21807</v>
          </cell>
          <cell r="P140" t="str">
            <v>0</v>
          </cell>
          <cell r="Q140">
            <v>11985</v>
          </cell>
          <cell r="R140">
            <v>6220</v>
          </cell>
          <cell r="S140">
            <v>0</v>
          </cell>
          <cell r="T140"/>
          <cell r="U140" t="str">
            <v>0</v>
          </cell>
          <cell r="V140">
            <v>18205</v>
          </cell>
          <cell r="W140">
            <v>3602</v>
          </cell>
          <cell r="X140">
            <v>-6398</v>
          </cell>
          <cell r="Y140">
            <v>6398</v>
          </cell>
          <cell r="Z140" t="str">
            <v>-</v>
          </cell>
          <cell r="AA140"/>
          <cell r="AB140"/>
          <cell r="AC140"/>
          <cell r="AD140" t="str">
            <v>Category-A / Active</v>
          </cell>
          <cell r="AE140" t="str">
            <v>ayushpatel22@iitk.ac.in</v>
          </cell>
          <cell r="AF140">
            <v>6205075291</v>
          </cell>
        </row>
        <row r="141">
          <cell r="B141">
            <v>220272</v>
          </cell>
          <cell r="C141" t="str">
            <v>AYUSH SRIVASTAVA</v>
          </cell>
          <cell r="D141" t="str">
            <v>D</v>
          </cell>
          <cell r="E141">
            <v>241</v>
          </cell>
          <cell r="F141" t="str">
            <v xml:space="preserve">B TECH </v>
          </cell>
          <cell r="G141" t="str">
            <v xml:space="preserve"> CHE</v>
          </cell>
          <cell r="H141">
            <v>137</v>
          </cell>
          <cell r="I141">
            <v>0</v>
          </cell>
          <cell r="J141" t="str">
            <v xml:space="preserve"> </v>
          </cell>
          <cell r="K141">
            <v>10000</v>
          </cell>
          <cell r="L141">
            <v>27484</v>
          </cell>
          <cell r="M141"/>
          <cell r="N141"/>
          <cell r="O141">
            <v>27484</v>
          </cell>
          <cell r="P141">
            <v>4675</v>
          </cell>
          <cell r="Q141">
            <v>10181</v>
          </cell>
          <cell r="R141">
            <v>7078</v>
          </cell>
          <cell r="S141">
            <v>0</v>
          </cell>
          <cell r="T141"/>
          <cell r="U141" t="str">
            <v>0</v>
          </cell>
          <cell r="V141">
            <v>21934</v>
          </cell>
          <cell r="W141">
            <v>5550</v>
          </cell>
          <cell r="X141">
            <v>-4450</v>
          </cell>
          <cell r="Y141">
            <v>4450</v>
          </cell>
          <cell r="Z141" t="str">
            <v>-</v>
          </cell>
          <cell r="AA141"/>
          <cell r="AB141"/>
          <cell r="AC141"/>
          <cell r="AD141" t="str">
            <v>Category-A / Active</v>
          </cell>
          <cell r="AE141" t="str">
            <v>ayushsri22@iitk.ac.in</v>
          </cell>
          <cell r="AF141">
            <v>9076893975</v>
          </cell>
        </row>
        <row r="142">
          <cell r="B142">
            <v>220277</v>
          </cell>
          <cell r="C142" t="str">
            <v>BADHAVATH HARSHAVARDHAN</v>
          </cell>
          <cell r="D142" t="str">
            <v>D</v>
          </cell>
          <cell r="E142">
            <v>145</v>
          </cell>
          <cell r="F142" t="str">
            <v xml:space="preserve">B TECH </v>
          </cell>
          <cell r="G142" t="str">
            <v xml:space="preserve"> CSE</v>
          </cell>
          <cell r="H142">
            <v>138</v>
          </cell>
          <cell r="I142">
            <v>0</v>
          </cell>
          <cell r="J142" t="str">
            <v xml:space="preserve"> </v>
          </cell>
          <cell r="K142">
            <v>10000</v>
          </cell>
          <cell r="L142">
            <v>17710</v>
          </cell>
          <cell r="M142"/>
          <cell r="N142"/>
          <cell r="O142">
            <v>17710</v>
          </cell>
          <cell r="P142">
            <v>620</v>
          </cell>
          <cell r="Q142">
            <v>7205</v>
          </cell>
          <cell r="R142">
            <v>6090</v>
          </cell>
          <cell r="S142">
            <v>0</v>
          </cell>
          <cell r="T142"/>
          <cell r="U142" t="str">
            <v>0</v>
          </cell>
          <cell r="V142">
            <v>13915</v>
          </cell>
          <cell r="W142">
            <v>3795</v>
          </cell>
          <cell r="X142">
            <v>-6205</v>
          </cell>
          <cell r="Y142">
            <v>6205</v>
          </cell>
          <cell r="Z142" t="str">
            <v>-</v>
          </cell>
          <cell r="AA142"/>
          <cell r="AB142"/>
          <cell r="AC142"/>
          <cell r="AD142" t="str">
            <v>Category-D / Active</v>
          </cell>
          <cell r="AE142" t="str">
            <v>badhavathh22@iitk.ac.in</v>
          </cell>
          <cell r="AF142">
            <v>9063203725</v>
          </cell>
        </row>
        <row r="143">
          <cell r="B143">
            <v>220285</v>
          </cell>
          <cell r="C143" t="str">
            <v>BAVISKAR PRATHAMESH PRAVIN</v>
          </cell>
          <cell r="D143" t="str">
            <v>E</v>
          </cell>
          <cell r="E143">
            <v>253</v>
          </cell>
          <cell r="F143" t="str">
            <v xml:space="preserve">B TECH </v>
          </cell>
          <cell r="G143" t="str">
            <v xml:space="preserve"> CSE</v>
          </cell>
          <cell r="H143">
            <v>139</v>
          </cell>
          <cell r="I143">
            <v>0</v>
          </cell>
          <cell r="J143" t="str">
            <v xml:space="preserve"> </v>
          </cell>
          <cell r="K143">
            <v>10000</v>
          </cell>
          <cell r="L143">
            <v>16680</v>
          </cell>
          <cell r="M143"/>
          <cell r="N143"/>
          <cell r="O143">
            <v>16680</v>
          </cell>
          <cell r="P143">
            <v>625</v>
          </cell>
          <cell r="Q143">
            <v>7269</v>
          </cell>
          <cell r="R143">
            <v>4880</v>
          </cell>
          <cell r="S143">
            <v>0</v>
          </cell>
          <cell r="T143"/>
          <cell r="U143" t="str">
            <v>0</v>
          </cell>
          <cell r="V143">
            <v>12774</v>
          </cell>
          <cell r="W143">
            <v>3906</v>
          </cell>
          <cell r="X143">
            <v>-6094</v>
          </cell>
          <cell r="Y143">
            <v>6094</v>
          </cell>
          <cell r="Z143" t="str">
            <v>-</v>
          </cell>
          <cell r="AA143"/>
          <cell r="AB143"/>
          <cell r="AC143"/>
          <cell r="AD143" t="str">
            <v>Category-A / Active</v>
          </cell>
          <cell r="AE143" t="str">
            <v>baviskarp22@iitk.ac.in</v>
          </cell>
          <cell r="AF143">
            <v>9604018353</v>
          </cell>
        </row>
        <row r="144">
          <cell r="B144">
            <v>220295</v>
          </cell>
          <cell r="C144" t="str">
            <v>BHAVISHYA GUPTA</v>
          </cell>
          <cell r="D144" t="str">
            <v>D</v>
          </cell>
          <cell r="E144">
            <v>146</v>
          </cell>
          <cell r="F144" t="str">
            <v xml:space="preserve">B TECH </v>
          </cell>
          <cell r="G144" t="str">
            <v xml:space="preserve"> CHE</v>
          </cell>
          <cell r="H144">
            <v>140</v>
          </cell>
          <cell r="I144">
            <v>0</v>
          </cell>
          <cell r="J144" t="str">
            <v xml:space="preserve"> </v>
          </cell>
          <cell r="K144">
            <v>10000</v>
          </cell>
          <cell r="L144">
            <v>17123</v>
          </cell>
          <cell r="M144"/>
          <cell r="N144"/>
          <cell r="O144">
            <v>17123</v>
          </cell>
          <cell r="P144">
            <v>641</v>
          </cell>
          <cell r="Q144">
            <v>7385</v>
          </cell>
          <cell r="R144">
            <v>5273</v>
          </cell>
          <cell r="S144">
            <v>0</v>
          </cell>
          <cell r="T144"/>
          <cell r="U144" t="str">
            <v>0</v>
          </cell>
          <cell r="V144">
            <v>13299</v>
          </cell>
          <cell r="W144">
            <v>3824</v>
          </cell>
          <cell r="X144">
            <v>-6176</v>
          </cell>
          <cell r="Y144">
            <v>6176</v>
          </cell>
          <cell r="Z144" t="str">
            <v>-</v>
          </cell>
          <cell r="AA144"/>
          <cell r="AB144"/>
          <cell r="AC144"/>
          <cell r="AD144" t="str">
            <v>Category-A / Active</v>
          </cell>
          <cell r="AE144" t="str">
            <v>bhavishyap22@iitk.ac.in</v>
          </cell>
          <cell r="AF144">
            <v>9927058942</v>
          </cell>
        </row>
        <row r="145">
          <cell r="B145">
            <v>220297</v>
          </cell>
          <cell r="C145" t="str">
            <v>BHAVYA SHARMA</v>
          </cell>
          <cell r="D145" t="str">
            <v>E</v>
          </cell>
          <cell r="E145">
            <v>154</v>
          </cell>
          <cell r="F145" t="str">
            <v xml:space="preserve">B TECH </v>
          </cell>
          <cell r="G145" t="str">
            <v xml:space="preserve"> CE</v>
          </cell>
          <cell r="H145">
            <v>141</v>
          </cell>
          <cell r="I145">
            <v>0</v>
          </cell>
          <cell r="J145" t="str">
            <v xml:space="preserve"> </v>
          </cell>
          <cell r="K145">
            <v>10000</v>
          </cell>
          <cell r="L145">
            <v>22862</v>
          </cell>
          <cell r="M145"/>
          <cell r="N145"/>
          <cell r="O145">
            <v>22862</v>
          </cell>
          <cell r="P145" t="str">
            <v>0</v>
          </cell>
          <cell r="Q145">
            <v>11535</v>
          </cell>
          <cell r="R145">
            <v>7269</v>
          </cell>
          <cell r="S145">
            <v>0</v>
          </cell>
          <cell r="T145"/>
          <cell r="U145" t="str">
            <v>0</v>
          </cell>
          <cell r="V145">
            <v>18804</v>
          </cell>
          <cell r="W145">
            <v>4058</v>
          </cell>
          <cell r="X145">
            <v>-5942</v>
          </cell>
          <cell r="Y145">
            <v>5942</v>
          </cell>
          <cell r="Z145" t="str">
            <v>-</v>
          </cell>
          <cell r="AA145"/>
          <cell r="AB145"/>
          <cell r="AC145"/>
          <cell r="AD145" t="str">
            <v>Category-A / Active</v>
          </cell>
          <cell r="AE145" t="str">
            <v>bhavyas22@iitk.ac.in</v>
          </cell>
          <cell r="AF145">
            <v>8619843092</v>
          </cell>
        </row>
        <row r="146">
          <cell r="B146">
            <v>220298</v>
          </cell>
          <cell r="C146" t="str">
            <v>BHOOSHI ANIRUDH</v>
          </cell>
          <cell r="D146" t="str">
            <v>E</v>
          </cell>
          <cell r="E146">
            <v>148</v>
          </cell>
          <cell r="F146" t="str">
            <v xml:space="preserve">B TECH </v>
          </cell>
          <cell r="G146" t="str">
            <v xml:space="preserve"> AE</v>
          </cell>
          <cell r="H146">
            <v>142</v>
          </cell>
          <cell r="I146">
            <v>0</v>
          </cell>
          <cell r="J146" t="str">
            <v xml:space="preserve"> </v>
          </cell>
          <cell r="K146">
            <v>10000</v>
          </cell>
          <cell r="L146">
            <v>26986</v>
          </cell>
          <cell r="M146"/>
          <cell r="N146"/>
          <cell r="O146">
            <v>26986</v>
          </cell>
          <cell r="P146">
            <v>4524</v>
          </cell>
          <cell r="Q146">
            <v>0</v>
          </cell>
          <cell r="R146">
            <v>17583</v>
          </cell>
          <cell r="S146">
            <v>0</v>
          </cell>
          <cell r="T146"/>
          <cell r="U146" t="str">
            <v>0</v>
          </cell>
          <cell r="V146">
            <v>22107</v>
          </cell>
          <cell r="W146">
            <v>4879</v>
          </cell>
          <cell r="X146">
            <v>-5121</v>
          </cell>
          <cell r="Y146">
            <v>5121</v>
          </cell>
          <cell r="Z146" t="str">
            <v>-</v>
          </cell>
          <cell r="AA146"/>
          <cell r="AB146"/>
          <cell r="AC146"/>
          <cell r="AD146" t="str">
            <v>Category-A / Active</v>
          </cell>
          <cell r="AE146" t="str">
            <v>bhooshia22@iitk.ac.in</v>
          </cell>
          <cell r="AF146">
            <v>9686005503</v>
          </cell>
        </row>
        <row r="147">
          <cell r="B147">
            <v>220324</v>
          </cell>
          <cell r="C147" t="str">
            <v>DARISI MAHESH</v>
          </cell>
          <cell r="D147" t="str">
            <v>C</v>
          </cell>
          <cell r="E147">
            <v>130</v>
          </cell>
          <cell r="F147" t="str">
            <v xml:space="preserve">B TECH </v>
          </cell>
          <cell r="G147" t="str">
            <v xml:space="preserve"> CE</v>
          </cell>
          <cell r="H147">
            <v>143</v>
          </cell>
          <cell r="I147">
            <v>0</v>
          </cell>
          <cell r="J147" t="str">
            <v xml:space="preserve"> </v>
          </cell>
          <cell r="K147">
            <v>10000</v>
          </cell>
          <cell r="L147">
            <v>18335</v>
          </cell>
          <cell r="M147"/>
          <cell r="N147"/>
          <cell r="O147">
            <v>18335</v>
          </cell>
          <cell r="P147">
            <v>0</v>
          </cell>
          <cell r="Q147">
            <v>0</v>
          </cell>
          <cell r="R147">
            <v>14535</v>
          </cell>
          <cell r="S147">
            <v>0</v>
          </cell>
          <cell r="T147"/>
          <cell r="U147" t="str">
            <v>0</v>
          </cell>
          <cell r="V147">
            <v>14535</v>
          </cell>
          <cell r="W147">
            <v>3800</v>
          </cell>
          <cell r="X147">
            <v>-6200</v>
          </cell>
          <cell r="Y147">
            <v>6200</v>
          </cell>
          <cell r="Z147" t="str">
            <v>-</v>
          </cell>
          <cell r="AA147"/>
          <cell r="AB147"/>
          <cell r="AC147"/>
          <cell r="AD147" t="str">
            <v>Category-A / Active</v>
          </cell>
          <cell r="AE147" t="str">
            <v>darisim22@iitk.ac.in</v>
          </cell>
          <cell r="AF147">
            <v>9391514917</v>
          </cell>
        </row>
        <row r="148">
          <cell r="B148">
            <v>220327</v>
          </cell>
          <cell r="C148" t="str">
            <v>DASHRATH MEENA</v>
          </cell>
          <cell r="D148" t="str">
            <v>B</v>
          </cell>
          <cell r="E148">
            <v>219</v>
          </cell>
          <cell r="F148" t="str">
            <v xml:space="preserve">B TECH </v>
          </cell>
          <cell r="G148" t="str">
            <v xml:space="preserve"> CE</v>
          </cell>
          <cell r="H148">
            <v>144</v>
          </cell>
          <cell r="I148">
            <v>0</v>
          </cell>
          <cell r="J148" t="str">
            <v xml:space="preserve"> </v>
          </cell>
          <cell r="K148">
            <v>10000</v>
          </cell>
          <cell r="L148">
            <v>17152</v>
          </cell>
          <cell r="M148"/>
          <cell r="N148"/>
          <cell r="O148">
            <v>17152</v>
          </cell>
          <cell r="P148">
            <v>754</v>
          </cell>
          <cell r="Q148">
            <v>7559</v>
          </cell>
          <cell r="R148">
            <v>4845</v>
          </cell>
          <cell r="S148">
            <v>0</v>
          </cell>
          <cell r="T148"/>
          <cell r="U148" t="str">
            <v>0</v>
          </cell>
          <cell r="V148">
            <v>13158</v>
          </cell>
          <cell r="W148">
            <v>3994</v>
          </cell>
          <cell r="X148">
            <v>-6006</v>
          </cell>
          <cell r="Y148">
            <v>6006</v>
          </cell>
          <cell r="Z148" t="str">
            <v>-</v>
          </cell>
          <cell r="AA148"/>
          <cell r="AB148"/>
          <cell r="AC148"/>
          <cell r="AD148" t="str">
            <v>Category-D / Active</v>
          </cell>
          <cell r="AE148" t="str">
            <v>dashrath22@iitk.ac.in</v>
          </cell>
          <cell r="AF148">
            <v>8824521606</v>
          </cell>
        </row>
        <row r="149">
          <cell r="B149">
            <v>220329</v>
          </cell>
          <cell r="C149" t="str">
            <v>DEBRAJ KARMAKAR</v>
          </cell>
          <cell r="D149" t="str">
            <v>B</v>
          </cell>
          <cell r="E149">
            <v>121</v>
          </cell>
          <cell r="F149" t="str">
            <v xml:space="preserve">B TECH </v>
          </cell>
          <cell r="G149" t="str">
            <v xml:space="preserve"> CSE</v>
          </cell>
          <cell r="H149">
            <v>145</v>
          </cell>
          <cell r="I149">
            <v>0</v>
          </cell>
          <cell r="J149" t="str">
            <v xml:space="preserve"> </v>
          </cell>
          <cell r="K149">
            <v>10000</v>
          </cell>
          <cell r="L149">
            <v>16870</v>
          </cell>
          <cell r="M149"/>
          <cell r="N149"/>
          <cell r="O149">
            <v>16870</v>
          </cell>
          <cell r="P149">
            <v>546</v>
          </cell>
          <cell r="Q149">
            <v>7326</v>
          </cell>
          <cell r="R149">
            <v>5337</v>
          </cell>
          <cell r="S149">
            <v>0</v>
          </cell>
          <cell r="T149"/>
          <cell r="U149" t="str">
            <v>0</v>
          </cell>
          <cell r="V149">
            <v>13209</v>
          </cell>
          <cell r="W149">
            <v>3661</v>
          </cell>
          <cell r="X149">
            <v>-6339</v>
          </cell>
          <cell r="Y149">
            <v>6339</v>
          </cell>
          <cell r="Z149" t="str">
            <v>-</v>
          </cell>
          <cell r="AA149"/>
          <cell r="AB149"/>
          <cell r="AC149"/>
          <cell r="AD149" t="str">
            <v>Category-A / Active</v>
          </cell>
          <cell r="AE149" t="str">
            <v>debrajk22@iitk.ac.in</v>
          </cell>
          <cell r="AF149">
            <v>9470961409</v>
          </cell>
        </row>
        <row r="150">
          <cell r="B150">
            <v>220336</v>
          </cell>
          <cell r="C150" t="str">
            <v>DENCHANADULA RUSHIKESH CHARY</v>
          </cell>
          <cell r="D150" t="str">
            <v>A</v>
          </cell>
          <cell r="E150">
            <v>200</v>
          </cell>
          <cell r="F150" t="str">
            <v xml:space="preserve">B TECH </v>
          </cell>
          <cell r="G150" t="str">
            <v xml:space="preserve"> CSE</v>
          </cell>
          <cell r="H150">
            <v>146</v>
          </cell>
          <cell r="I150">
            <v>0</v>
          </cell>
          <cell r="J150" t="str">
            <v xml:space="preserve"> </v>
          </cell>
          <cell r="K150">
            <v>10000</v>
          </cell>
          <cell r="L150">
            <v>20359</v>
          </cell>
          <cell r="M150"/>
          <cell r="N150"/>
          <cell r="O150">
            <v>20359</v>
          </cell>
          <cell r="P150">
            <v>1361</v>
          </cell>
          <cell r="Q150">
            <v>8687</v>
          </cell>
          <cell r="R150">
            <v>5819</v>
          </cell>
          <cell r="S150">
            <v>0</v>
          </cell>
          <cell r="T150"/>
          <cell r="U150" t="str">
            <v>0</v>
          </cell>
          <cell r="V150">
            <v>15867</v>
          </cell>
          <cell r="W150">
            <v>4492</v>
          </cell>
          <cell r="X150">
            <v>-5508</v>
          </cell>
          <cell r="Y150">
            <v>5508</v>
          </cell>
          <cell r="Z150" t="str">
            <v>-</v>
          </cell>
          <cell r="AA150"/>
          <cell r="AB150"/>
          <cell r="AC150"/>
          <cell r="AD150" t="str">
            <v>Category-A / Active</v>
          </cell>
          <cell r="AE150" t="str">
            <v>drushikesh22@iitk.ac.in</v>
          </cell>
          <cell r="AF150">
            <v>9502371594</v>
          </cell>
        </row>
        <row r="151">
          <cell r="B151">
            <v>220337</v>
          </cell>
          <cell r="C151" t="str">
            <v>PARTH SUDHIR DESAI</v>
          </cell>
          <cell r="D151" t="str">
            <v>C</v>
          </cell>
          <cell r="E151">
            <v>131</v>
          </cell>
          <cell r="F151" t="str">
            <v xml:space="preserve">B S </v>
          </cell>
          <cell r="G151" t="str">
            <v xml:space="preserve"> PHY</v>
          </cell>
          <cell r="H151">
            <v>147</v>
          </cell>
          <cell r="I151">
            <v>0</v>
          </cell>
          <cell r="J151" t="str">
            <v xml:space="preserve"> </v>
          </cell>
          <cell r="K151">
            <v>10000</v>
          </cell>
          <cell r="L151">
            <v>22990</v>
          </cell>
          <cell r="M151"/>
          <cell r="N151"/>
          <cell r="O151">
            <v>22990</v>
          </cell>
          <cell r="P151" t="str">
            <v>0</v>
          </cell>
          <cell r="Q151">
            <v>0</v>
          </cell>
          <cell r="R151">
            <v>18960</v>
          </cell>
          <cell r="S151">
            <v>0</v>
          </cell>
          <cell r="T151"/>
          <cell r="U151" t="str">
            <v>0</v>
          </cell>
          <cell r="V151">
            <v>18960</v>
          </cell>
          <cell r="W151">
            <v>4030</v>
          </cell>
          <cell r="X151">
            <v>-5970</v>
          </cell>
          <cell r="Y151">
            <v>5970</v>
          </cell>
          <cell r="Z151" t="str">
            <v>-</v>
          </cell>
          <cell r="AA151"/>
          <cell r="AB151"/>
          <cell r="AC151"/>
          <cell r="AD151" t="str">
            <v>Category-A / Active</v>
          </cell>
          <cell r="AE151" t="str">
            <v>desaips22@iitk.ac.in</v>
          </cell>
          <cell r="AF151">
            <v>9819204573</v>
          </cell>
        </row>
        <row r="152">
          <cell r="B152">
            <v>220345</v>
          </cell>
          <cell r="C152" t="str">
            <v>DEVANSH GUPTA</v>
          </cell>
          <cell r="D152" t="str">
            <v>B</v>
          </cell>
          <cell r="E152">
            <v>116</v>
          </cell>
          <cell r="F152" t="str">
            <v xml:space="preserve">B S </v>
          </cell>
          <cell r="G152" t="str">
            <v xml:space="preserve"> SDS</v>
          </cell>
          <cell r="H152">
            <v>148</v>
          </cell>
          <cell r="I152">
            <v>0</v>
          </cell>
          <cell r="J152" t="str">
            <v xml:space="preserve"> </v>
          </cell>
          <cell r="K152">
            <v>10000</v>
          </cell>
          <cell r="L152">
            <v>19327</v>
          </cell>
          <cell r="M152"/>
          <cell r="N152"/>
          <cell r="O152">
            <v>19327</v>
          </cell>
          <cell r="P152">
            <v>1493</v>
          </cell>
          <cell r="Q152">
            <v>8034</v>
          </cell>
          <cell r="R152">
            <v>6121</v>
          </cell>
          <cell r="S152">
            <v>0</v>
          </cell>
          <cell r="T152"/>
          <cell r="U152" t="str">
            <v>0</v>
          </cell>
          <cell r="V152">
            <v>15648</v>
          </cell>
          <cell r="W152">
            <v>3679</v>
          </cell>
          <cell r="X152">
            <v>-6321</v>
          </cell>
          <cell r="Y152">
            <v>6321</v>
          </cell>
          <cell r="Z152" t="str">
            <v>-</v>
          </cell>
          <cell r="AA152"/>
          <cell r="AB152"/>
          <cell r="AC152"/>
          <cell r="AD152" t="str">
            <v>Category-A / Active</v>
          </cell>
          <cell r="AE152" t="str">
            <v>gdevansh22@iitk.ac.in</v>
          </cell>
          <cell r="AF152">
            <v>9742231208</v>
          </cell>
        </row>
        <row r="153">
          <cell r="B153">
            <v>220349</v>
          </cell>
          <cell r="C153" t="str">
            <v>DEVRAJ MATHUR</v>
          </cell>
          <cell r="D153" t="str">
            <v>D</v>
          </cell>
          <cell r="E153">
            <v>244</v>
          </cell>
          <cell r="F153" t="str">
            <v xml:space="preserve">B TECH </v>
          </cell>
          <cell r="G153" t="str">
            <v xml:space="preserve"> ME</v>
          </cell>
          <cell r="H153">
            <v>149</v>
          </cell>
          <cell r="I153">
            <v>0</v>
          </cell>
          <cell r="J153" t="str">
            <v xml:space="preserve"> </v>
          </cell>
          <cell r="K153">
            <v>10000</v>
          </cell>
          <cell r="L153">
            <v>23317</v>
          </cell>
          <cell r="M153"/>
          <cell r="N153"/>
          <cell r="O153">
            <v>23317</v>
          </cell>
          <cell r="P153">
            <v>2826</v>
          </cell>
          <cell r="Q153">
            <v>0</v>
          </cell>
          <cell r="R153">
            <v>16243</v>
          </cell>
          <cell r="S153">
            <v>0</v>
          </cell>
          <cell r="T153"/>
          <cell r="U153" t="str">
            <v>0</v>
          </cell>
          <cell r="V153">
            <v>19069</v>
          </cell>
          <cell r="W153">
            <v>4248</v>
          </cell>
          <cell r="X153">
            <v>-5752</v>
          </cell>
          <cell r="Y153">
            <v>5752</v>
          </cell>
          <cell r="Z153" t="str">
            <v>-</v>
          </cell>
          <cell r="AA153"/>
          <cell r="AB153"/>
          <cell r="AC153"/>
          <cell r="AD153" t="str">
            <v>Category-D / Active</v>
          </cell>
          <cell r="AE153" t="str">
            <v>devrajm22@iitk.ac.in</v>
          </cell>
          <cell r="AF153">
            <v>8188026359</v>
          </cell>
        </row>
        <row r="154">
          <cell r="B154">
            <v>220352</v>
          </cell>
          <cell r="C154" t="str">
            <v>DHARAVATH YASWANTH AKHIL</v>
          </cell>
          <cell r="D154" t="str">
            <v>D</v>
          </cell>
          <cell r="E154">
            <v>134</v>
          </cell>
          <cell r="F154" t="str">
            <v xml:space="preserve">B TECH </v>
          </cell>
          <cell r="G154" t="str">
            <v xml:space="preserve"> MSE</v>
          </cell>
          <cell r="H154">
            <v>150</v>
          </cell>
          <cell r="I154">
            <v>0</v>
          </cell>
          <cell r="J154" t="str">
            <v>FBM</v>
          </cell>
          <cell r="K154">
            <v>10000</v>
          </cell>
          <cell r="L154">
            <v>21006</v>
          </cell>
          <cell r="M154"/>
          <cell r="N154"/>
          <cell r="O154">
            <v>21006</v>
          </cell>
          <cell r="P154" t="str">
            <v>0</v>
          </cell>
          <cell r="Q154">
            <v>3938</v>
          </cell>
          <cell r="R154">
            <v>1755</v>
          </cell>
          <cell r="S154">
            <v>0</v>
          </cell>
          <cell r="T154"/>
          <cell r="U154">
            <v>13507</v>
          </cell>
          <cell r="V154">
            <v>19200</v>
          </cell>
          <cell r="W154">
            <v>1806</v>
          </cell>
          <cell r="X154">
            <v>-8194</v>
          </cell>
          <cell r="Y154">
            <v>8194</v>
          </cell>
          <cell r="Z154" t="str">
            <v>-</v>
          </cell>
          <cell r="AA154"/>
          <cell r="AB154"/>
          <cell r="AC154"/>
          <cell r="AD154" t="str">
            <v>Category-D / Active</v>
          </cell>
          <cell r="AE154" t="str">
            <v>dyakhil22@iitk.ac.in</v>
          </cell>
          <cell r="AF154">
            <v>9701568131</v>
          </cell>
        </row>
        <row r="155">
          <cell r="B155">
            <v>220353</v>
          </cell>
          <cell r="C155" t="str">
            <v>DHARMENDRA JANGIR</v>
          </cell>
          <cell r="D155" t="str">
            <v>E</v>
          </cell>
          <cell r="E155">
            <v>150</v>
          </cell>
          <cell r="F155" t="str">
            <v xml:space="preserve">B TECH </v>
          </cell>
          <cell r="G155" t="str">
            <v xml:space="preserve"> ME</v>
          </cell>
          <cell r="H155">
            <v>151</v>
          </cell>
          <cell r="I155">
            <v>0</v>
          </cell>
          <cell r="J155" t="str">
            <v xml:space="preserve"> </v>
          </cell>
          <cell r="K155">
            <v>10000</v>
          </cell>
          <cell r="L155">
            <v>21615</v>
          </cell>
          <cell r="M155"/>
          <cell r="N155"/>
          <cell r="O155">
            <v>21615</v>
          </cell>
          <cell r="P155">
            <v>1534</v>
          </cell>
          <cell r="Q155">
            <v>0</v>
          </cell>
          <cell r="R155">
            <v>16097</v>
          </cell>
          <cell r="S155">
            <v>0</v>
          </cell>
          <cell r="T155"/>
          <cell r="U155" t="str">
            <v>0</v>
          </cell>
          <cell r="V155">
            <v>17631</v>
          </cell>
          <cell r="W155">
            <v>3984</v>
          </cell>
          <cell r="X155">
            <v>-6016</v>
          </cell>
          <cell r="Y155">
            <v>6016</v>
          </cell>
          <cell r="Z155" t="str">
            <v>-</v>
          </cell>
          <cell r="AA155"/>
          <cell r="AB155"/>
          <cell r="AC155"/>
          <cell r="AD155" t="str">
            <v>Category-A / Active</v>
          </cell>
          <cell r="AE155" t="str">
            <v>dharmendra22@iitk.ac.in</v>
          </cell>
          <cell r="AF155">
            <v>8094542114</v>
          </cell>
        </row>
        <row r="156">
          <cell r="B156">
            <v>220355</v>
          </cell>
          <cell r="C156" t="str">
            <v>DHEERAJ DAGAR</v>
          </cell>
          <cell r="D156" t="str">
            <v>E</v>
          </cell>
          <cell r="E156">
            <v>254</v>
          </cell>
          <cell r="F156" t="str">
            <v xml:space="preserve">B TECH </v>
          </cell>
          <cell r="G156" t="str">
            <v xml:space="preserve"> CHE</v>
          </cell>
          <cell r="H156">
            <v>152</v>
          </cell>
          <cell r="I156">
            <v>0</v>
          </cell>
          <cell r="J156" t="str">
            <v xml:space="preserve"> </v>
          </cell>
          <cell r="K156">
            <v>10000</v>
          </cell>
          <cell r="L156">
            <v>24118</v>
          </cell>
          <cell r="M156"/>
          <cell r="N156"/>
          <cell r="O156">
            <v>24118</v>
          </cell>
          <cell r="P156">
            <v>4120</v>
          </cell>
          <cell r="Q156">
            <v>8871</v>
          </cell>
          <cell r="R156">
            <v>6782</v>
          </cell>
          <cell r="S156">
            <v>0</v>
          </cell>
          <cell r="T156"/>
          <cell r="U156" t="str">
            <v>0</v>
          </cell>
          <cell r="V156">
            <v>19773</v>
          </cell>
          <cell r="W156">
            <v>4345</v>
          </cell>
          <cell r="X156">
            <v>-5655</v>
          </cell>
          <cell r="Y156">
            <v>5655</v>
          </cell>
          <cell r="Z156" t="str">
            <v>-</v>
          </cell>
          <cell r="AA156"/>
          <cell r="AB156"/>
          <cell r="AC156"/>
          <cell r="AD156" t="str">
            <v>Category-A / Active</v>
          </cell>
          <cell r="AE156" t="str">
            <v>dheerajd22@iitk.ac.in</v>
          </cell>
          <cell r="AF156">
            <v>9711842631</v>
          </cell>
        </row>
        <row r="157">
          <cell r="B157">
            <v>220361</v>
          </cell>
          <cell r="C157" t="str">
            <v>DHRUV GUPTA</v>
          </cell>
          <cell r="D157" t="str">
            <v>D</v>
          </cell>
          <cell r="E157">
            <v>243</v>
          </cell>
          <cell r="F157" t="str">
            <v xml:space="preserve">B TECH </v>
          </cell>
          <cell r="G157" t="str">
            <v xml:space="preserve"> CSE</v>
          </cell>
          <cell r="H157">
            <v>153</v>
          </cell>
          <cell r="I157">
            <v>0</v>
          </cell>
          <cell r="J157" t="str">
            <v xml:space="preserve"> </v>
          </cell>
          <cell r="K157">
            <v>10000</v>
          </cell>
          <cell r="L157">
            <v>16306</v>
          </cell>
          <cell r="M157"/>
          <cell r="N157"/>
          <cell r="O157">
            <v>16306</v>
          </cell>
          <cell r="P157">
            <v>1848</v>
          </cell>
          <cell r="Q157">
            <v>6504</v>
          </cell>
          <cell r="R157">
            <v>4404</v>
          </cell>
          <cell r="S157">
            <v>0</v>
          </cell>
          <cell r="T157"/>
          <cell r="U157" t="str">
            <v>0</v>
          </cell>
          <cell r="V157">
            <v>12756</v>
          </cell>
          <cell r="W157">
            <v>3550</v>
          </cell>
          <cell r="X157">
            <v>-6450</v>
          </cell>
          <cell r="Y157">
            <v>6450</v>
          </cell>
          <cell r="Z157" t="str">
            <v>-</v>
          </cell>
          <cell r="AA157"/>
          <cell r="AB157"/>
          <cell r="AC157"/>
          <cell r="AD157" t="str">
            <v>Category-A / Active</v>
          </cell>
          <cell r="AE157" t="str">
            <v>dhruvgupta22@iitk.ac.in</v>
          </cell>
          <cell r="AF157">
            <v>7976016820</v>
          </cell>
        </row>
        <row r="158">
          <cell r="B158">
            <v>220364</v>
          </cell>
          <cell r="C158" t="str">
            <v>DHRUV MITTAL</v>
          </cell>
          <cell r="D158" t="str">
            <v>D</v>
          </cell>
          <cell r="E158">
            <v>235</v>
          </cell>
          <cell r="F158" t="str">
            <v xml:space="preserve">B S </v>
          </cell>
          <cell r="G158" t="str">
            <v xml:space="preserve"> MTH</v>
          </cell>
          <cell r="H158">
            <v>154</v>
          </cell>
          <cell r="I158">
            <v>0</v>
          </cell>
          <cell r="J158" t="str">
            <v xml:space="preserve"> </v>
          </cell>
          <cell r="K158">
            <v>10000</v>
          </cell>
          <cell r="L158">
            <v>30689</v>
          </cell>
          <cell r="M158"/>
          <cell r="N158"/>
          <cell r="O158">
            <v>30689</v>
          </cell>
          <cell r="P158">
            <v>4189</v>
          </cell>
          <cell r="Q158">
            <v>12887</v>
          </cell>
          <cell r="R158">
            <v>8712</v>
          </cell>
          <cell r="S158">
            <v>0</v>
          </cell>
          <cell r="T158"/>
          <cell r="U158" t="str">
            <v>0</v>
          </cell>
          <cell r="V158">
            <v>25788</v>
          </cell>
          <cell r="W158">
            <v>4901</v>
          </cell>
          <cell r="X158">
            <v>-5099</v>
          </cell>
          <cell r="Y158">
            <v>5099</v>
          </cell>
          <cell r="Z158" t="str">
            <v>-</v>
          </cell>
          <cell r="AA158"/>
          <cell r="AB158"/>
          <cell r="AC158"/>
          <cell r="AD158" t="str">
            <v>Category-A / Active</v>
          </cell>
          <cell r="AE158" t="str">
            <v>mdhruv22@iitk.ac.in</v>
          </cell>
          <cell r="AF158">
            <v>8950270811</v>
          </cell>
        </row>
        <row r="159">
          <cell r="B159">
            <v>220372</v>
          </cell>
          <cell r="C159" t="str">
            <v>DIPENDRA PRATAP SINGH</v>
          </cell>
          <cell r="D159" t="str">
            <v>B</v>
          </cell>
          <cell r="E159">
            <v>112</v>
          </cell>
          <cell r="F159" t="str">
            <v xml:space="preserve">B TECH </v>
          </cell>
          <cell r="G159" t="str">
            <v xml:space="preserve"> ME</v>
          </cell>
          <cell r="H159">
            <v>155</v>
          </cell>
          <cell r="I159">
            <v>0</v>
          </cell>
          <cell r="J159" t="str">
            <v xml:space="preserve"> </v>
          </cell>
          <cell r="K159">
            <v>10000</v>
          </cell>
          <cell r="L159">
            <v>23010</v>
          </cell>
          <cell r="M159"/>
          <cell r="N159"/>
          <cell r="O159">
            <v>23010</v>
          </cell>
          <cell r="P159">
            <v>4342</v>
          </cell>
          <cell r="Q159">
            <v>7928</v>
          </cell>
          <cell r="R159">
            <v>6217</v>
          </cell>
          <cell r="S159">
            <v>0</v>
          </cell>
          <cell r="T159"/>
          <cell r="U159" t="str">
            <v>0</v>
          </cell>
          <cell r="V159">
            <v>18487</v>
          </cell>
          <cell r="W159">
            <v>4523</v>
          </cell>
          <cell r="X159">
            <v>-5477</v>
          </cell>
          <cell r="Y159">
            <v>5477</v>
          </cell>
          <cell r="Z159" t="str">
            <v>-</v>
          </cell>
          <cell r="AA159"/>
          <cell r="AB159"/>
          <cell r="AC159"/>
          <cell r="AD159" t="str">
            <v>Category-A / Active</v>
          </cell>
          <cell r="AE159" t="str">
            <v>dipendraps22@iitk.ac.in</v>
          </cell>
          <cell r="AF159">
            <v>8318819766</v>
          </cell>
        </row>
        <row r="160">
          <cell r="B160">
            <v>220376</v>
          </cell>
          <cell r="C160" t="str">
            <v>DIVYAM AGARWAL</v>
          </cell>
          <cell r="D160" t="str">
            <v>B</v>
          </cell>
          <cell r="E160">
            <v>120</v>
          </cell>
          <cell r="F160" t="str">
            <v xml:space="preserve">B TECH </v>
          </cell>
          <cell r="G160" t="str">
            <v xml:space="preserve"> EE</v>
          </cell>
          <cell r="H160">
            <v>156</v>
          </cell>
          <cell r="I160">
            <v>0</v>
          </cell>
          <cell r="J160" t="str">
            <v xml:space="preserve"> </v>
          </cell>
          <cell r="K160">
            <v>10000</v>
          </cell>
          <cell r="L160">
            <v>21143</v>
          </cell>
          <cell r="M160"/>
          <cell r="N160"/>
          <cell r="O160">
            <v>21143</v>
          </cell>
          <cell r="P160">
            <v>4337</v>
          </cell>
          <cell r="Q160">
            <v>6574</v>
          </cell>
          <cell r="R160">
            <v>5734</v>
          </cell>
          <cell r="S160">
            <v>0</v>
          </cell>
          <cell r="T160"/>
          <cell r="U160" t="str">
            <v>0</v>
          </cell>
          <cell r="V160">
            <v>16645</v>
          </cell>
          <cell r="W160">
            <v>4498</v>
          </cell>
          <cell r="X160">
            <v>-5502</v>
          </cell>
          <cell r="Y160">
            <v>5502</v>
          </cell>
          <cell r="Z160" t="str">
            <v>-</v>
          </cell>
          <cell r="AA160"/>
          <cell r="AB160"/>
          <cell r="AC160"/>
          <cell r="AD160" t="str">
            <v>Category-A / Active</v>
          </cell>
          <cell r="AE160" t="str">
            <v>divyamag22@iitk.ac.in</v>
          </cell>
          <cell r="AF160">
            <v>8239178604</v>
          </cell>
        </row>
        <row r="161">
          <cell r="B161">
            <v>220390</v>
          </cell>
          <cell r="C161" t="str">
            <v>EKANSH BAJPAI</v>
          </cell>
          <cell r="D161" t="str">
            <v>D</v>
          </cell>
          <cell r="E161">
            <v>239</v>
          </cell>
          <cell r="F161" t="str">
            <v xml:space="preserve">B TECH </v>
          </cell>
          <cell r="G161" t="str">
            <v xml:space="preserve"> BSBE</v>
          </cell>
          <cell r="H161">
            <v>157</v>
          </cell>
          <cell r="I161">
            <v>0</v>
          </cell>
          <cell r="J161" t="str">
            <v xml:space="preserve"> </v>
          </cell>
          <cell r="K161">
            <v>10000</v>
          </cell>
          <cell r="L161">
            <v>30068</v>
          </cell>
          <cell r="M161"/>
          <cell r="N161"/>
          <cell r="O161">
            <v>30068</v>
          </cell>
          <cell r="P161">
            <v>3850</v>
          </cell>
          <cell r="Q161">
            <v>0</v>
          </cell>
          <cell r="R161">
            <v>17120</v>
          </cell>
          <cell r="S161">
            <v>0</v>
          </cell>
          <cell r="T161"/>
          <cell r="U161" t="str">
            <v>0</v>
          </cell>
          <cell r="V161">
            <v>20970</v>
          </cell>
          <cell r="W161">
            <v>9098</v>
          </cell>
          <cell r="X161">
            <v>-902</v>
          </cell>
          <cell r="Y161">
            <v>902</v>
          </cell>
          <cell r="Z161" t="str">
            <v>-</v>
          </cell>
          <cell r="AA161"/>
          <cell r="AB161"/>
          <cell r="AC161"/>
          <cell r="AD161" t="str">
            <v>Category-A / Active</v>
          </cell>
          <cell r="AE161" t="str">
            <v>ekanshb22@iitk.ac.in</v>
          </cell>
          <cell r="AF161">
            <v>9264955564</v>
          </cell>
        </row>
        <row r="162">
          <cell r="B162">
            <v>220399</v>
          </cell>
          <cell r="C162" t="str">
            <v>GARV GULATI</v>
          </cell>
          <cell r="D162" t="str">
            <v>B</v>
          </cell>
          <cell r="E162">
            <v>110</v>
          </cell>
          <cell r="F162" t="str">
            <v xml:space="preserve">B S </v>
          </cell>
          <cell r="G162" t="str">
            <v xml:space="preserve"> ES</v>
          </cell>
          <cell r="H162">
            <v>158</v>
          </cell>
          <cell r="I162">
            <v>0</v>
          </cell>
          <cell r="J162" t="str">
            <v xml:space="preserve"> </v>
          </cell>
          <cell r="K162">
            <v>10000</v>
          </cell>
          <cell r="L162">
            <v>21456</v>
          </cell>
          <cell r="M162"/>
          <cell r="N162"/>
          <cell r="O162">
            <v>21456</v>
          </cell>
          <cell r="P162">
            <v>2829</v>
          </cell>
          <cell r="Q162">
            <v>8242</v>
          </cell>
          <cell r="R162">
            <v>6099</v>
          </cell>
          <cell r="S162">
            <v>0</v>
          </cell>
          <cell r="T162"/>
          <cell r="U162" t="str">
            <v>0</v>
          </cell>
          <cell r="V162">
            <v>17170</v>
          </cell>
          <cell r="W162">
            <v>4286</v>
          </cell>
          <cell r="X162">
            <v>-5714</v>
          </cell>
          <cell r="Y162">
            <v>5714</v>
          </cell>
          <cell r="Z162" t="str">
            <v>-</v>
          </cell>
          <cell r="AA162"/>
          <cell r="AB162"/>
          <cell r="AC162"/>
          <cell r="AD162" t="str">
            <v>Category-A / Active</v>
          </cell>
          <cell r="AE162" t="str">
            <v>garvgulati22@iitk.ac.in</v>
          </cell>
          <cell r="AF162">
            <v>9811048535</v>
          </cell>
        </row>
        <row r="163">
          <cell r="B163">
            <v>220402</v>
          </cell>
          <cell r="C163" t="str">
            <v>GAURAV KANAUJIYA</v>
          </cell>
          <cell r="D163" t="str">
            <v>A</v>
          </cell>
          <cell r="E163">
            <v>209</v>
          </cell>
          <cell r="F163" t="str">
            <v xml:space="preserve">B TECH </v>
          </cell>
          <cell r="G163" t="str">
            <v xml:space="preserve"> EE</v>
          </cell>
          <cell r="H163">
            <v>159</v>
          </cell>
          <cell r="I163">
            <v>0</v>
          </cell>
          <cell r="J163" t="str">
            <v xml:space="preserve"> </v>
          </cell>
          <cell r="K163">
            <v>10000</v>
          </cell>
          <cell r="L163">
            <v>22387</v>
          </cell>
          <cell r="M163"/>
          <cell r="N163"/>
          <cell r="O163">
            <v>22387</v>
          </cell>
          <cell r="P163">
            <v>2266</v>
          </cell>
          <cell r="Q163">
            <v>10245</v>
          </cell>
          <cell r="R163">
            <v>8417</v>
          </cell>
          <cell r="S163">
            <v>0</v>
          </cell>
          <cell r="T163"/>
          <cell r="U163" t="str">
            <v>0</v>
          </cell>
          <cell r="V163">
            <v>20928</v>
          </cell>
          <cell r="W163">
            <v>1459</v>
          </cell>
          <cell r="X163">
            <v>-8541</v>
          </cell>
          <cell r="Y163">
            <v>8541</v>
          </cell>
          <cell r="Z163" t="str">
            <v>-</v>
          </cell>
          <cell r="AA163"/>
          <cell r="AB163"/>
          <cell r="AC163"/>
          <cell r="AD163" t="str">
            <v>Category-A / Active</v>
          </cell>
          <cell r="AE163" t="str">
            <v>gauravkan22@iitk.ac.in</v>
          </cell>
          <cell r="AF163">
            <v>7355611556</v>
          </cell>
        </row>
        <row r="164">
          <cell r="B164">
            <v>220403</v>
          </cell>
          <cell r="C164" t="str">
            <v>GAURAV KUKREJA</v>
          </cell>
          <cell r="D164" t="str">
            <v>D</v>
          </cell>
          <cell r="E164">
            <v>141</v>
          </cell>
          <cell r="F164" t="str">
            <v xml:space="preserve">B TECH </v>
          </cell>
          <cell r="G164" t="str">
            <v xml:space="preserve"> BSBE</v>
          </cell>
          <cell r="H164">
            <v>160</v>
          </cell>
          <cell r="I164">
            <v>0</v>
          </cell>
          <cell r="J164" t="str">
            <v xml:space="preserve"> </v>
          </cell>
          <cell r="K164">
            <v>10000</v>
          </cell>
          <cell r="L164">
            <v>23520</v>
          </cell>
          <cell r="M164"/>
          <cell r="N164"/>
          <cell r="O164">
            <v>23520</v>
          </cell>
          <cell r="P164">
            <v>297</v>
          </cell>
          <cell r="Q164">
            <v>0</v>
          </cell>
          <cell r="R164">
            <v>15198</v>
          </cell>
          <cell r="S164">
            <v>0</v>
          </cell>
          <cell r="T164"/>
          <cell r="U164" t="str">
            <v>0</v>
          </cell>
          <cell r="V164">
            <v>15495</v>
          </cell>
          <cell r="W164">
            <v>8025</v>
          </cell>
          <cell r="X164">
            <v>-1975</v>
          </cell>
          <cell r="Y164">
            <v>1975</v>
          </cell>
          <cell r="Z164" t="str">
            <v>-</v>
          </cell>
          <cell r="AA164"/>
          <cell r="AB164"/>
          <cell r="AC164"/>
          <cell r="AD164" t="str">
            <v>Category-A / Active</v>
          </cell>
          <cell r="AE164" t="str">
            <v>gkukreja22@iitk.ac.in</v>
          </cell>
          <cell r="AF164">
            <v>9310667788</v>
          </cell>
        </row>
        <row r="165">
          <cell r="B165">
            <v>220407</v>
          </cell>
          <cell r="C165" t="str">
            <v>GAUTAM KUMAR</v>
          </cell>
          <cell r="D165" t="str">
            <v>E</v>
          </cell>
          <cell r="E165">
            <v>150</v>
          </cell>
          <cell r="F165" t="str">
            <v xml:space="preserve">B S </v>
          </cell>
          <cell r="G165" t="str">
            <v xml:space="preserve"> ES</v>
          </cell>
          <cell r="H165">
            <v>161</v>
          </cell>
          <cell r="I165">
            <v>0</v>
          </cell>
          <cell r="J165" t="str">
            <v xml:space="preserve"> </v>
          </cell>
          <cell r="K165">
            <v>10000</v>
          </cell>
          <cell r="L165">
            <v>23345</v>
          </cell>
          <cell r="M165"/>
          <cell r="N165"/>
          <cell r="O165">
            <v>23345</v>
          </cell>
          <cell r="P165">
            <v>3599</v>
          </cell>
          <cell r="Q165">
            <v>8565</v>
          </cell>
          <cell r="R165">
            <v>6792</v>
          </cell>
          <cell r="S165">
            <v>0</v>
          </cell>
          <cell r="T165"/>
          <cell r="U165" t="str">
            <v>0</v>
          </cell>
          <cell r="V165">
            <v>18956</v>
          </cell>
          <cell r="W165">
            <v>4389</v>
          </cell>
          <cell r="X165">
            <v>-5611</v>
          </cell>
          <cell r="Y165">
            <v>5611</v>
          </cell>
          <cell r="Z165" t="str">
            <v>-</v>
          </cell>
          <cell r="AA165"/>
          <cell r="AB165"/>
          <cell r="AC165"/>
          <cell r="AD165" t="str">
            <v>Category-A / Active</v>
          </cell>
          <cell r="AE165" t="str">
            <v>gautamkr22@iitk.ac.in</v>
          </cell>
          <cell r="AF165">
            <v>6207096219</v>
          </cell>
        </row>
        <row r="166">
          <cell r="B166">
            <v>220408</v>
          </cell>
          <cell r="C166" t="str">
            <v>GAVNEESH</v>
          </cell>
          <cell r="D166" t="str">
            <v>B</v>
          </cell>
          <cell r="E166">
            <v>123</v>
          </cell>
          <cell r="F166" t="str">
            <v xml:space="preserve">B TECH </v>
          </cell>
          <cell r="G166" t="str">
            <v xml:space="preserve"> MSE</v>
          </cell>
          <cell r="H166">
            <v>162</v>
          </cell>
          <cell r="I166">
            <v>0</v>
          </cell>
          <cell r="J166" t="str">
            <v xml:space="preserve"> </v>
          </cell>
          <cell r="K166">
            <v>10000</v>
          </cell>
          <cell r="L166">
            <v>29892</v>
          </cell>
          <cell r="M166"/>
          <cell r="N166"/>
          <cell r="O166">
            <v>29892</v>
          </cell>
          <cell r="P166" t="str">
            <v>0</v>
          </cell>
          <cell r="Q166">
            <v>0</v>
          </cell>
          <cell r="R166">
            <v>20997</v>
          </cell>
          <cell r="S166">
            <v>0</v>
          </cell>
          <cell r="T166"/>
          <cell r="U166" t="str">
            <v>0</v>
          </cell>
          <cell r="V166">
            <v>20997</v>
          </cell>
          <cell r="W166">
            <v>8895</v>
          </cell>
          <cell r="X166">
            <v>-1105</v>
          </cell>
          <cell r="Y166">
            <v>1105</v>
          </cell>
          <cell r="Z166" t="str">
            <v>-</v>
          </cell>
          <cell r="AA166"/>
          <cell r="AB166"/>
          <cell r="AC166"/>
          <cell r="AD166" t="str">
            <v>Category-D / Active</v>
          </cell>
          <cell r="AE166" t="str">
            <v>gavneesh22@iitk.ac.in</v>
          </cell>
          <cell r="AF166">
            <v>9911917842</v>
          </cell>
        </row>
        <row r="167">
          <cell r="B167">
            <v>220410</v>
          </cell>
          <cell r="C167" t="str">
            <v>GOPAL TIWARY</v>
          </cell>
          <cell r="D167" t="str">
            <v>B</v>
          </cell>
          <cell r="E167">
            <v>117</v>
          </cell>
          <cell r="F167" t="str">
            <v xml:space="preserve">B TECH </v>
          </cell>
          <cell r="G167" t="str">
            <v xml:space="preserve"> CE</v>
          </cell>
          <cell r="H167">
            <v>163</v>
          </cell>
          <cell r="I167">
            <v>0</v>
          </cell>
          <cell r="J167" t="str">
            <v xml:space="preserve"> </v>
          </cell>
          <cell r="K167">
            <v>10000</v>
          </cell>
          <cell r="L167">
            <v>21823</v>
          </cell>
          <cell r="M167"/>
          <cell r="N167"/>
          <cell r="O167">
            <v>21823</v>
          </cell>
          <cell r="P167">
            <v>4225</v>
          </cell>
          <cell r="Q167">
            <v>7187</v>
          </cell>
          <cell r="R167">
            <v>6689</v>
          </cell>
          <cell r="S167">
            <v>0</v>
          </cell>
          <cell r="T167"/>
          <cell r="U167" t="str">
            <v>0</v>
          </cell>
          <cell r="V167">
            <v>18101</v>
          </cell>
          <cell r="W167">
            <v>3722</v>
          </cell>
          <cell r="X167">
            <v>-6278</v>
          </cell>
          <cell r="Y167">
            <v>6278</v>
          </cell>
          <cell r="Z167" t="str">
            <v>-</v>
          </cell>
          <cell r="AA167"/>
          <cell r="AB167"/>
          <cell r="AC167"/>
          <cell r="AD167" t="str">
            <v>Category-A / Active</v>
          </cell>
          <cell r="AE167" t="str">
            <v>gopalt22@iitk.ac.in</v>
          </cell>
          <cell r="AF167">
            <v>8910491700</v>
          </cell>
        </row>
        <row r="168">
          <cell r="B168">
            <v>220420</v>
          </cell>
          <cell r="C168" t="str">
            <v>HARDIK JINDAL</v>
          </cell>
          <cell r="D168" t="str">
            <v>E</v>
          </cell>
          <cell r="E168">
            <v>256</v>
          </cell>
          <cell r="F168" t="str">
            <v xml:space="preserve">B TECH </v>
          </cell>
          <cell r="G168" t="str">
            <v xml:space="preserve"> EE</v>
          </cell>
          <cell r="H168">
            <v>164</v>
          </cell>
          <cell r="I168">
            <v>0</v>
          </cell>
          <cell r="J168" t="str">
            <v xml:space="preserve"> </v>
          </cell>
          <cell r="K168">
            <v>10000</v>
          </cell>
          <cell r="L168">
            <v>22525</v>
          </cell>
          <cell r="M168"/>
          <cell r="N168"/>
          <cell r="O168">
            <v>22525</v>
          </cell>
          <cell r="P168">
            <v>4458</v>
          </cell>
          <cell r="Q168">
            <v>7473</v>
          </cell>
          <cell r="R168">
            <v>5844</v>
          </cell>
          <cell r="S168">
            <v>0</v>
          </cell>
          <cell r="T168"/>
          <cell r="U168" t="str">
            <v>0</v>
          </cell>
          <cell r="V168">
            <v>17775</v>
          </cell>
          <cell r="W168">
            <v>4750</v>
          </cell>
          <cell r="X168">
            <v>-5250</v>
          </cell>
          <cell r="Y168">
            <v>5250</v>
          </cell>
          <cell r="Z168" t="str">
            <v>-</v>
          </cell>
          <cell r="AA168"/>
          <cell r="AB168"/>
          <cell r="AC168"/>
          <cell r="AD168" t="str">
            <v>Category-A / Active</v>
          </cell>
          <cell r="AE168" t="str">
            <v>hardikj22@iitk.ac.in</v>
          </cell>
          <cell r="AF168">
            <v>9582890169</v>
          </cell>
        </row>
        <row r="169">
          <cell r="B169">
            <v>220421</v>
          </cell>
          <cell r="C169" t="str">
            <v>HARDIK MEENA</v>
          </cell>
          <cell r="D169" t="str">
            <v>B</v>
          </cell>
          <cell r="E169">
            <v>110</v>
          </cell>
          <cell r="F169" t="str">
            <v xml:space="preserve">B TECH </v>
          </cell>
          <cell r="G169" t="str">
            <v xml:space="preserve"> BSBE</v>
          </cell>
          <cell r="H169">
            <v>165</v>
          </cell>
          <cell r="I169">
            <v>0</v>
          </cell>
          <cell r="J169" t="str">
            <v xml:space="preserve"> </v>
          </cell>
          <cell r="K169">
            <v>10000</v>
          </cell>
          <cell r="L169">
            <v>21448</v>
          </cell>
          <cell r="M169"/>
          <cell r="N169"/>
          <cell r="O169">
            <v>21448</v>
          </cell>
          <cell r="P169">
            <v>3078</v>
          </cell>
          <cell r="Q169">
            <v>8316</v>
          </cell>
          <cell r="R169">
            <v>5874</v>
          </cell>
          <cell r="S169">
            <v>0</v>
          </cell>
          <cell r="T169"/>
          <cell r="U169" t="str">
            <v>0</v>
          </cell>
          <cell r="V169">
            <v>17268</v>
          </cell>
          <cell r="W169">
            <v>4180</v>
          </cell>
          <cell r="X169">
            <v>-5820</v>
          </cell>
          <cell r="Y169">
            <v>5820</v>
          </cell>
          <cell r="Z169" t="str">
            <v>-</v>
          </cell>
          <cell r="AA169"/>
          <cell r="AB169"/>
          <cell r="AC169"/>
          <cell r="AD169" t="str">
            <v>Category-D / Active</v>
          </cell>
          <cell r="AE169" t="str">
            <v>hardik22@iitk.ac.in</v>
          </cell>
          <cell r="AF169">
            <v>9351332560</v>
          </cell>
        </row>
        <row r="170">
          <cell r="B170">
            <v>220424</v>
          </cell>
          <cell r="C170" t="str">
            <v>HARISH CHOUDHARY</v>
          </cell>
          <cell r="D170" t="str">
            <v>D</v>
          </cell>
          <cell r="E170">
            <v>246</v>
          </cell>
          <cell r="F170" t="str">
            <v xml:space="preserve">B TECH </v>
          </cell>
          <cell r="G170" t="str">
            <v xml:space="preserve"> CE</v>
          </cell>
          <cell r="H170">
            <v>166</v>
          </cell>
          <cell r="I170">
            <v>0</v>
          </cell>
          <cell r="J170" t="str">
            <v xml:space="preserve"> </v>
          </cell>
          <cell r="K170">
            <v>10000</v>
          </cell>
          <cell r="L170">
            <v>28697</v>
          </cell>
          <cell r="M170"/>
          <cell r="N170"/>
          <cell r="O170">
            <v>28697</v>
          </cell>
          <cell r="P170">
            <v>5557</v>
          </cell>
          <cell r="Q170">
            <v>9002</v>
          </cell>
          <cell r="R170">
            <v>8250</v>
          </cell>
          <cell r="S170">
            <v>0</v>
          </cell>
          <cell r="T170"/>
          <cell r="U170" t="str">
            <v>0</v>
          </cell>
          <cell r="V170">
            <v>22809</v>
          </cell>
          <cell r="W170">
            <v>5888</v>
          </cell>
          <cell r="X170">
            <v>-4112</v>
          </cell>
          <cell r="Y170">
            <v>4112</v>
          </cell>
          <cell r="Z170" t="str">
            <v>-</v>
          </cell>
          <cell r="AA170"/>
          <cell r="AB170"/>
          <cell r="AC170"/>
          <cell r="AD170" t="str">
            <v>Category-D / Active</v>
          </cell>
          <cell r="AE170" t="str">
            <v>harishc22@iitk.ac.in</v>
          </cell>
          <cell r="AF170">
            <v>9325061164</v>
          </cell>
        </row>
        <row r="171">
          <cell r="B171">
            <v>220434</v>
          </cell>
          <cell r="C171" t="str">
            <v>HARSH SINGH</v>
          </cell>
          <cell r="D171" t="str">
            <v>E</v>
          </cell>
          <cell r="E171">
            <v>149</v>
          </cell>
          <cell r="F171" t="str">
            <v xml:space="preserve">B TECH </v>
          </cell>
          <cell r="G171" t="str">
            <v xml:space="preserve"> ME</v>
          </cell>
          <cell r="H171">
            <v>167</v>
          </cell>
          <cell r="I171">
            <v>0</v>
          </cell>
          <cell r="J171" t="str">
            <v xml:space="preserve"> </v>
          </cell>
          <cell r="K171">
            <v>10000</v>
          </cell>
          <cell r="L171">
            <v>25810</v>
          </cell>
          <cell r="M171"/>
          <cell r="N171"/>
          <cell r="O171">
            <v>25810</v>
          </cell>
          <cell r="P171">
            <v>4870</v>
          </cell>
          <cell r="Q171">
            <v>8807</v>
          </cell>
          <cell r="R171">
            <v>7819</v>
          </cell>
          <cell r="S171">
            <v>0</v>
          </cell>
          <cell r="T171"/>
          <cell r="U171" t="str">
            <v>0</v>
          </cell>
          <cell r="V171">
            <v>21496</v>
          </cell>
          <cell r="W171">
            <v>4314</v>
          </cell>
          <cell r="X171">
            <v>-5686</v>
          </cell>
          <cell r="Y171">
            <v>5686</v>
          </cell>
          <cell r="Z171" t="str">
            <v>-</v>
          </cell>
          <cell r="AA171"/>
          <cell r="AB171"/>
          <cell r="AC171"/>
          <cell r="AD171" t="str">
            <v>Category-A / Active</v>
          </cell>
          <cell r="AE171" t="str">
            <v>harshsingh22@iitk.ac.in</v>
          </cell>
          <cell r="AF171">
            <v>7275425075</v>
          </cell>
        </row>
        <row r="172">
          <cell r="B172">
            <v>220438</v>
          </cell>
          <cell r="C172" t="str">
            <v>HARSHIT AGARWAL</v>
          </cell>
          <cell r="D172" t="str">
            <v>E</v>
          </cell>
          <cell r="E172">
            <v>255</v>
          </cell>
          <cell r="F172" t="str">
            <v xml:space="preserve">B S </v>
          </cell>
          <cell r="G172" t="str">
            <v xml:space="preserve"> ECO</v>
          </cell>
          <cell r="H172">
            <v>168</v>
          </cell>
          <cell r="I172">
            <v>0</v>
          </cell>
          <cell r="J172" t="str">
            <v xml:space="preserve"> </v>
          </cell>
          <cell r="K172">
            <v>10000</v>
          </cell>
          <cell r="L172">
            <v>21568</v>
          </cell>
          <cell r="M172"/>
          <cell r="N172"/>
          <cell r="O172">
            <v>21568</v>
          </cell>
          <cell r="P172">
            <v>2758</v>
          </cell>
          <cell r="Q172">
            <v>0</v>
          </cell>
          <cell r="R172">
            <v>14753</v>
          </cell>
          <cell r="S172">
            <v>0</v>
          </cell>
          <cell r="T172"/>
          <cell r="U172" t="str">
            <v>0</v>
          </cell>
          <cell r="V172">
            <v>17511</v>
          </cell>
          <cell r="W172">
            <v>4057</v>
          </cell>
          <cell r="X172">
            <v>-5943</v>
          </cell>
          <cell r="Y172">
            <v>5943</v>
          </cell>
          <cell r="Z172" t="str">
            <v>-</v>
          </cell>
          <cell r="AA172"/>
          <cell r="AB172"/>
          <cell r="AC172"/>
          <cell r="AD172" t="str">
            <v>Category-A / Active</v>
          </cell>
          <cell r="AE172" t="str">
            <v>aharshit22@iitk.ac.in</v>
          </cell>
          <cell r="AF172">
            <v>7976637660</v>
          </cell>
        </row>
        <row r="173">
          <cell r="B173">
            <v>220439</v>
          </cell>
          <cell r="C173" t="str">
            <v>HARSHIT GUPTA</v>
          </cell>
          <cell r="D173" t="str">
            <v>B</v>
          </cell>
          <cell r="E173">
            <v>118</v>
          </cell>
          <cell r="F173" t="str">
            <v xml:space="preserve">B TECH </v>
          </cell>
          <cell r="G173" t="str">
            <v xml:space="preserve"> CHE</v>
          </cell>
          <cell r="H173">
            <v>169</v>
          </cell>
          <cell r="I173">
            <v>0</v>
          </cell>
          <cell r="J173" t="str">
            <v xml:space="preserve"> </v>
          </cell>
          <cell r="K173">
            <v>10000</v>
          </cell>
          <cell r="L173">
            <v>15867</v>
          </cell>
          <cell r="M173"/>
          <cell r="N173"/>
          <cell r="O173">
            <v>15867</v>
          </cell>
          <cell r="P173">
            <v>625</v>
          </cell>
          <cell r="Q173">
            <v>7188</v>
          </cell>
          <cell r="R173">
            <v>6469</v>
          </cell>
          <cell r="S173">
            <v>0</v>
          </cell>
          <cell r="T173"/>
          <cell r="U173" t="str">
            <v>0</v>
          </cell>
          <cell r="V173">
            <v>14282</v>
          </cell>
          <cell r="W173">
            <v>1585</v>
          </cell>
          <cell r="X173">
            <v>-8415</v>
          </cell>
          <cell r="Y173">
            <v>8415</v>
          </cell>
          <cell r="Z173" t="str">
            <v>-</v>
          </cell>
          <cell r="AA173"/>
          <cell r="AB173"/>
          <cell r="AC173"/>
          <cell r="AD173" t="str">
            <v>Category-A / Active</v>
          </cell>
          <cell r="AE173" t="str">
            <v>gharshit22@iitk.ac.in</v>
          </cell>
          <cell r="AF173">
            <v>7400679487</v>
          </cell>
        </row>
        <row r="174">
          <cell r="B174">
            <v>220441</v>
          </cell>
          <cell r="C174" t="str">
            <v>HARSHIT KUMAR</v>
          </cell>
          <cell r="D174" t="str">
            <v>B</v>
          </cell>
          <cell r="E174">
            <v>218</v>
          </cell>
          <cell r="F174" t="str">
            <v xml:space="preserve">B TECH </v>
          </cell>
          <cell r="G174" t="str">
            <v xml:space="preserve"> ME</v>
          </cell>
          <cell r="H174">
            <v>170</v>
          </cell>
          <cell r="I174">
            <v>0</v>
          </cell>
          <cell r="J174" t="str">
            <v xml:space="preserve"> </v>
          </cell>
          <cell r="K174">
            <v>10000</v>
          </cell>
          <cell r="L174">
            <v>23484</v>
          </cell>
          <cell r="M174"/>
          <cell r="N174"/>
          <cell r="O174">
            <v>23484</v>
          </cell>
          <cell r="P174">
            <v>2182</v>
          </cell>
          <cell r="Q174">
            <v>9433</v>
          </cell>
          <cell r="R174">
            <v>7294</v>
          </cell>
          <cell r="S174">
            <v>0</v>
          </cell>
          <cell r="T174"/>
          <cell r="U174" t="str">
            <v>0</v>
          </cell>
          <cell r="V174">
            <v>18909</v>
          </cell>
          <cell r="W174">
            <v>4575</v>
          </cell>
          <cell r="X174">
            <v>-5425</v>
          </cell>
          <cell r="Y174">
            <v>5425</v>
          </cell>
          <cell r="Z174" t="str">
            <v>-</v>
          </cell>
          <cell r="AA174"/>
          <cell r="AB174"/>
          <cell r="AC174"/>
          <cell r="AD174" t="str">
            <v>Category-A / Active</v>
          </cell>
          <cell r="AE174" t="str">
            <v>kharshit22@iitk.ac.in</v>
          </cell>
          <cell r="AF174">
            <v>7903754848</v>
          </cell>
        </row>
        <row r="175">
          <cell r="B175">
            <v>220460</v>
          </cell>
          <cell r="C175" t="str">
            <v>ISHAAN GUPTA</v>
          </cell>
          <cell r="D175" t="str">
            <v>B</v>
          </cell>
          <cell r="E175">
            <v>116</v>
          </cell>
          <cell r="F175" t="str">
            <v xml:space="preserve">B S </v>
          </cell>
          <cell r="G175" t="str">
            <v xml:space="preserve"> ECO</v>
          </cell>
          <cell r="H175">
            <v>171</v>
          </cell>
          <cell r="I175">
            <v>0</v>
          </cell>
          <cell r="J175" t="str">
            <v xml:space="preserve"> </v>
          </cell>
          <cell r="K175">
            <v>10000</v>
          </cell>
          <cell r="L175">
            <v>21193</v>
          </cell>
          <cell r="M175"/>
          <cell r="N175"/>
          <cell r="O175">
            <v>21193</v>
          </cell>
          <cell r="P175">
            <v>3443</v>
          </cell>
          <cell r="Q175">
            <v>7421</v>
          </cell>
          <cell r="R175">
            <v>6152</v>
          </cell>
          <cell r="S175">
            <v>0</v>
          </cell>
          <cell r="T175"/>
          <cell r="U175" t="str">
            <v>0</v>
          </cell>
          <cell r="V175">
            <v>17016</v>
          </cell>
          <cell r="W175">
            <v>4177</v>
          </cell>
          <cell r="X175">
            <v>-5823</v>
          </cell>
          <cell r="Y175">
            <v>5823</v>
          </cell>
          <cell r="Z175" t="str">
            <v>-</v>
          </cell>
          <cell r="AA175"/>
          <cell r="AB175"/>
          <cell r="AC175"/>
          <cell r="AD175" t="str">
            <v>Category-A / Active</v>
          </cell>
          <cell r="AE175" t="str">
            <v>ishaang22@iitk.ac.in</v>
          </cell>
          <cell r="AF175">
            <v>7303179900</v>
          </cell>
        </row>
        <row r="176">
          <cell r="B176">
            <v>220463</v>
          </cell>
          <cell r="C176" t="str">
            <v>ISHAN R MUKUNDHAN</v>
          </cell>
          <cell r="D176" t="str">
            <v>B</v>
          </cell>
          <cell r="E176">
            <v>115</v>
          </cell>
          <cell r="F176" t="str">
            <v xml:space="preserve">B TECH </v>
          </cell>
          <cell r="G176" t="str">
            <v xml:space="preserve"> MSE</v>
          </cell>
          <cell r="H176">
            <v>172</v>
          </cell>
          <cell r="I176">
            <v>0</v>
          </cell>
          <cell r="J176" t="str">
            <v xml:space="preserve"> </v>
          </cell>
          <cell r="K176">
            <v>10000</v>
          </cell>
          <cell r="L176">
            <v>27080</v>
          </cell>
          <cell r="M176"/>
          <cell r="N176"/>
          <cell r="O176">
            <v>27080</v>
          </cell>
          <cell r="P176" t="str">
            <v>0</v>
          </cell>
          <cell r="Q176">
            <v>13726</v>
          </cell>
          <cell r="R176">
            <v>8156</v>
          </cell>
          <cell r="S176">
            <v>0</v>
          </cell>
          <cell r="T176"/>
          <cell r="U176" t="str">
            <v>0</v>
          </cell>
          <cell r="V176">
            <v>21882</v>
          </cell>
          <cell r="W176">
            <v>5198</v>
          </cell>
          <cell r="X176">
            <v>-4802</v>
          </cell>
          <cell r="Y176">
            <v>4802</v>
          </cell>
          <cell r="Z176" t="str">
            <v>-</v>
          </cell>
          <cell r="AA176"/>
          <cell r="AB176"/>
          <cell r="AC176"/>
          <cell r="AD176" t="str">
            <v>Category-A / Active</v>
          </cell>
          <cell r="AE176" t="str">
            <v>ishanrm22@iitk.ac.in</v>
          </cell>
          <cell r="AF176">
            <v>9810812938</v>
          </cell>
        </row>
        <row r="177">
          <cell r="B177">
            <v>220471</v>
          </cell>
          <cell r="C177" t="str">
            <v>JAGDEESH MEENA</v>
          </cell>
          <cell r="D177" t="str">
            <v>C</v>
          </cell>
          <cell r="E177">
            <v>124</v>
          </cell>
          <cell r="F177" t="str">
            <v xml:space="preserve">B TECH </v>
          </cell>
          <cell r="G177" t="str">
            <v xml:space="preserve"> ME</v>
          </cell>
          <cell r="H177">
            <v>173</v>
          </cell>
          <cell r="I177">
            <v>0</v>
          </cell>
          <cell r="J177" t="str">
            <v xml:space="preserve"> </v>
          </cell>
          <cell r="K177">
            <v>10000</v>
          </cell>
          <cell r="L177">
            <v>30645</v>
          </cell>
          <cell r="M177"/>
          <cell r="N177"/>
          <cell r="O177">
            <v>30645</v>
          </cell>
          <cell r="P177">
            <v>3824</v>
          </cell>
          <cell r="Q177">
            <v>11905</v>
          </cell>
          <cell r="R177">
            <v>10191</v>
          </cell>
          <cell r="S177">
            <v>0</v>
          </cell>
          <cell r="T177"/>
          <cell r="U177" t="str">
            <v>0</v>
          </cell>
          <cell r="V177">
            <v>25920</v>
          </cell>
          <cell r="W177">
            <v>4725</v>
          </cell>
          <cell r="X177">
            <v>-5275</v>
          </cell>
          <cell r="Y177">
            <v>5275</v>
          </cell>
          <cell r="Z177" t="str">
            <v>-</v>
          </cell>
          <cell r="AA177"/>
          <cell r="AB177"/>
          <cell r="AC177"/>
          <cell r="AD177" t="str">
            <v>Category-D / Active</v>
          </cell>
          <cell r="AE177" t="str">
            <v>jagdeeshm22@iitk.ac.in</v>
          </cell>
          <cell r="AF177">
            <v>7017697238</v>
          </cell>
        </row>
        <row r="178">
          <cell r="B178">
            <v>220476</v>
          </cell>
          <cell r="C178" t="str">
            <v>JAY JAIN</v>
          </cell>
          <cell r="D178" t="str">
            <v>E</v>
          </cell>
          <cell r="E178">
            <v>152</v>
          </cell>
          <cell r="F178" t="str">
            <v xml:space="preserve">B TECH </v>
          </cell>
          <cell r="G178" t="str">
            <v xml:space="preserve"> CHE</v>
          </cell>
          <cell r="H178">
            <v>174</v>
          </cell>
          <cell r="I178">
            <v>0</v>
          </cell>
          <cell r="J178" t="str">
            <v xml:space="preserve"> </v>
          </cell>
          <cell r="K178">
            <v>10000</v>
          </cell>
          <cell r="L178">
            <v>19516</v>
          </cell>
          <cell r="M178"/>
          <cell r="N178"/>
          <cell r="O178">
            <v>19516</v>
          </cell>
          <cell r="P178">
            <v>1987</v>
          </cell>
          <cell r="Q178">
            <v>7875</v>
          </cell>
          <cell r="R178">
            <v>5726</v>
          </cell>
          <cell r="S178">
            <v>0</v>
          </cell>
          <cell r="T178"/>
          <cell r="U178" t="str">
            <v>0</v>
          </cell>
          <cell r="V178">
            <v>15588</v>
          </cell>
          <cell r="W178">
            <v>3928</v>
          </cell>
          <cell r="X178">
            <v>-6072</v>
          </cell>
          <cell r="Y178">
            <v>6072</v>
          </cell>
          <cell r="Z178" t="str">
            <v>-</v>
          </cell>
          <cell r="AA178"/>
          <cell r="AB178"/>
          <cell r="AC178"/>
          <cell r="AD178" t="str">
            <v>Category-A / Active</v>
          </cell>
          <cell r="AE178" t="str">
            <v>jayjain22@iitk.ac.in</v>
          </cell>
          <cell r="AF178">
            <v>7223832664</v>
          </cell>
        </row>
        <row r="179">
          <cell r="B179">
            <v>220477</v>
          </cell>
          <cell r="C179" t="str">
            <v>JAY PATEL</v>
          </cell>
          <cell r="D179" t="str">
            <v>E</v>
          </cell>
          <cell r="E179">
            <v>251</v>
          </cell>
          <cell r="F179" t="str">
            <v xml:space="preserve">B S </v>
          </cell>
          <cell r="G179" t="str">
            <v xml:space="preserve"> PHY</v>
          </cell>
          <cell r="H179">
            <v>175</v>
          </cell>
          <cell r="I179">
            <v>0</v>
          </cell>
          <cell r="J179" t="str">
            <v xml:space="preserve"> </v>
          </cell>
          <cell r="K179">
            <v>10000</v>
          </cell>
          <cell r="L179">
            <v>19115</v>
          </cell>
          <cell r="M179"/>
          <cell r="N179"/>
          <cell r="O179">
            <v>19115</v>
          </cell>
          <cell r="P179">
            <v>4258</v>
          </cell>
          <cell r="Q179">
            <v>7109</v>
          </cell>
          <cell r="R179">
            <v>4693</v>
          </cell>
          <cell r="S179">
            <v>0</v>
          </cell>
          <cell r="T179"/>
          <cell r="U179" t="str">
            <v>0</v>
          </cell>
          <cell r="V179">
            <v>16060</v>
          </cell>
          <cell r="W179">
            <v>3055</v>
          </cell>
          <cell r="X179">
            <v>-6945</v>
          </cell>
          <cell r="Y179">
            <v>6945</v>
          </cell>
          <cell r="Z179" t="str">
            <v>-</v>
          </cell>
          <cell r="AA179"/>
          <cell r="AB179"/>
          <cell r="AC179"/>
          <cell r="AD179" t="str">
            <v>Category-B / Active</v>
          </cell>
          <cell r="AE179" t="str">
            <v>jaypatel22@iitk.ac.in</v>
          </cell>
          <cell r="AF179">
            <v>7770802744</v>
          </cell>
        </row>
        <row r="180">
          <cell r="B180">
            <v>220478</v>
          </cell>
          <cell r="C180" t="str">
            <v>JAYANT BUDANIA</v>
          </cell>
          <cell r="D180" t="str">
            <v>E</v>
          </cell>
          <cell r="E180">
            <v>250</v>
          </cell>
          <cell r="F180" t="str">
            <v xml:space="preserve">B TECH </v>
          </cell>
          <cell r="G180" t="str">
            <v xml:space="preserve"> EE</v>
          </cell>
          <cell r="H180">
            <v>176</v>
          </cell>
          <cell r="I180">
            <v>0</v>
          </cell>
          <cell r="J180" t="str">
            <v xml:space="preserve"> </v>
          </cell>
          <cell r="K180">
            <v>10000</v>
          </cell>
          <cell r="L180">
            <v>17425</v>
          </cell>
          <cell r="M180"/>
          <cell r="N180"/>
          <cell r="O180">
            <v>17425</v>
          </cell>
          <cell r="P180" t="str">
            <v>0</v>
          </cell>
          <cell r="Q180">
            <v>7965</v>
          </cell>
          <cell r="R180">
            <v>5713</v>
          </cell>
          <cell r="S180">
            <v>0</v>
          </cell>
          <cell r="T180"/>
          <cell r="U180" t="str">
            <v>0</v>
          </cell>
          <cell r="V180">
            <v>13678</v>
          </cell>
          <cell r="W180">
            <v>3747</v>
          </cell>
          <cell r="X180">
            <v>-6253</v>
          </cell>
          <cell r="Y180">
            <v>6253</v>
          </cell>
          <cell r="Z180" t="str">
            <v>-</v>
          </cell>
          <cell r="AA180"/>
          <cell r="AB180"/>
          <cell r="AC180"/>
          <cell r="AD180" t="str">
            <v>Category-A / Active</v>
          </cell>
          <cell r="AE180" t="str">
            <v>jayantb22@iitk.ac.in</v>
          </cell>
          <cell r="AF180">
            <v>9928493971</v>
          </cell>
        </row>
        <row r="181">
          <cell r="B181">
            <v>220505</v>
          </cell>
          <cell r="C181" t="str">
            <v>KARTIKEYA KATIYAR</v>
          </cell>
          <cell r="D181" t="str">
            <v>C</v>
          </cell>
          <cell r="E181">
            <v>133</v>
          </cell>
          <cell r="F181" t="str">
            <v xml:space="preserve">B TECH </v>
          </cell>
          <cell r="G181" t="str">
            <v xml:space="preserve"> ME</v>
          </cell>
          <cell r="H181">
            <v>177</v>
          </cell>
          <cell r="I181">
            <v>0</v>
          </cell>
          <cell r="J181" t="str">
            <v xml:space="preserve"> </v>
          </cell>
          <cell r="K181">
            <v>10000</v>
          </cell>
          <cell r="L181">
            <v>16270</v>
          </cell>
          <cell r="M181"/>
          <cell r="N181"/>
          <cell r="O181">
            <v>16270</v>
          </cell>
          <cell r="P181">
            <v>750</v>
          </cell>
          <cell r="Q181">
            <v>7316</v>
          </cell>
          <cell r="R181">
            <v>4721</v>
          </cell>
          <cell r="S181">
            <v>0</v>
          </cell>
          <cell r="T181"/>
          <cell r="U181" t="str">
            <v>0</v>
          </cell>
          <cell r="V181">
            <v>12787</v>
          </cell>
          <cell r="W181">
            <v>3483</v>
          </cell>
          <cell r="X181">
            <v>-6517</v>
          </cell>
          <cell r="Y181">
            <v>6517</v>
          </cell>
          <cell r="Z181" t="str">
            <v>-</v>
          </cell>
          <cell r="AA181"/>
          <cell r="AB181"/>
          <cell r="AC181"/>
          <cell r="AD181" t="str">
            <v>Category-A / Active</v>
          </cell>
          <cell r="AE181" t="str">
            <v>kkartikeya22@iitk.ac.in</v>
          </cell>
          <cell r="AF181">
            <v>8081166727</v>
          </cell>
        </row>
        <row r="182">
          <cell r="B182">
            <v>220514</v>
          </cell>
          <cell r="C182" t="str">
            <v>KAWALJEET SINGH</v>
          </cell>
          <cell r="D182" t="str">
            <v>B</v>
          </cell>
          <cell r="E182">
            <v>213</v>
          </cell>
          <cell r="F182" t="str">
            <v xml:space="preserve">B TECH </v>
          </cell>
          <cell r="G182" t="str">
            <v xml:space="preserve"> CSE</v>
          </cell>
          <cell r="H182">
            <v>178</v>
          </cell>
          <cell r="I182">
            <v>0</v>
          </cell>
          <cell r="J182" t="str">
            <v xml:space="preserve"> </v>
          </cell>
          <cell r="K182">
            <v>10000</v>
          </cell>
          <cell r="L182">
            <v>25520</v>
          </cell>
          <cell r="M182"/>
          <cell r="N182"/>
          <cell r="O182">
            <v>25520</v>
          </cell>
          <cell r="P182">
            <v>4481</v>
          </cell>
          <cell r="Q182">
            <v>9772</v>
          </cell>
          <cell r="R182">
            <v>7109</v>
          </cell>
          <cell r="S182">
            <v>0</v>
          </cell>
          <cell r="T182"/>
          <cell r="U182" t="str">
            <v>0</v>
          </cell>
          <cell r="V182">
            <v>21362</v>
          </cell>
          <cell r="W182">
            <v>4158</v>
          </cell>
          <cell r="X182">
            <v>-5842</v>
          </cell>
          <cell r="Y182">
            <v>5842</v>
          </cell>
          <cell r="Z182" t="str">
            <v>-</v>
          </cell>
          <cell r="AA182"/>
          <cell r="AB182"/>
          <cell r="AC182"/>
          <cell r="AD182" t="str">
            <v>Category-A / Active</v>
          </cell>
          <cell r="AE182" t="str">
            <v>kawaljeets22@iitk.ac.in</v>
          </cell>
          <cell r="AF182">
            <v>9671764902</v>
          </cell>
        </row>
        <row r="183">
          <cell r="B183">
            <v>220524</v>
          </cell>
          <cell r="C183" t="str">
            <v>KETHAVATH SANTHOSH</v>
          </cell>
          <cell r="D183" t="str">
            <v>D</v>
          </cell>
          <cell r="E183">
            <v>234</v>
          </cell>
          <cell r="F183" t="str">
            <v xml:space="preserve">B S </v>
          </cell>
          <cell r="G183" t="str">
            <v xml:space="preserve"> MTH</v>
          </cell>
          <cell r="H183">
            <v>179</v>
          </cell>
          <cell r="I183">
            <v>0</v>
          </cell>
          <cell r="J183" t="str">
            <v>FBM</v>
          </cell>
          <cell r="K183">
            <v>10000</v>
          </cell>
          <cell r="L183">
            <v>30988</v>
          </cell>
          <cell r="M183"/>
          <cell r="N183"/>
          <cell r="O183">
            <v>30988</v>
          </cell>
          <cell r="P183">
            <v>4460</v>
          </cell>
          <cell r="Q183">
            <v>0</v>
          </cell>
          <cell r="R183">
            <v>4264</v>
          </cell>
          <cell r="S183">
            <v>0</v>
          </cell>
          <cell r="T183"/>
          <cell r="U183">
            <v>18511</v>
          </cell>
          <cell r="V183">
            <v>27235</v>
          </cell>
          <cell r="W183">
            <v>3753</v>
          </cell>
          <cell r="X183">
            <v>-6247</v>
          </cell>
          <cell r="Y183">
            <v>6247</v>
          </cell>
          <cell r="Z183" t="str">
            <v>-</v>
          </cell>
          <cell r="AA183"/>
          <cell r="AB183"/>
          <cell r="AC183"/>
          <cell r="AD183" t="str">
            <v>Category-C / Active</v>
          </cell>
          <cell r="AE183" t="str">
            <v>ksanthosh22@iitk.ac.in</v>
          </cell>
          <cell r="AF183">
            <v>8179984310</v>
          </cell>
        </row>
        <row r="184">
          <cell r="B184">
            <v>220526</v>
          </cell>
          <cell r="C184" t="str">
            <v>KHUSH GUPTA</v>
          </cell>
          <cell r="D184" t="str">
            <v>E</v>
          </cell>
          <cell r="E184">
            <v>153</v>
          </cell>
          <cell r="F184" t="str">
            <v xml:space="preserve">B TECH </v>
          </cell>
          <cell r="G184" t="str">
            <v xml:space="preserve"> AE</v>
          </cell>
          <cell r="H184">
            <v>180</v>
          </cell>
          <cell r="I184">
            <v>0</v>
          </cell>
          <cell r="J184" t="str">
            <v xml:space="preserve"> </v>
          </cell>
          <cell r="K184">
            <v>10000</v>
          </cell>
          <cell r="L184">
            <v>21700</v>
          </cell>
          <cell r="M184"/>
          <cell r="N184"/>
          <cell r="O184">
            <v>21700</v>
          </cell>
          <cell r="P184">
            <v>4622</v>
          </cell>
          <cell r="Q184">
            <v>7829</v>
          </cell>
          <cell r="R184">
            <v>5400</v>
          </cell>
          <cell r="S184">
            <v>0</v>
          </cell>
          <cell r="T184"/>
          <cell r="U184" t="str">
            <v>0</v>
          </cell>
          <cell r="V184">
            <v>17851</v>
          </cell>
          <cell r="W184">
            <v>3849</v>
          </cell>
          <cell r="X184">
            <v>-6151</v>
          </cell>
          <cell r="Y184">
            <v>6151</v>
          </cell>
          <cell r="Z184" t="str">
            <v>-</v>
          </cell>
          <cell r="AA184"/>
          <cell r="AB184"/>
          <cell r="AC184"/>
          <cell r="AD184" t="str">
            <v>Category-A / Active</v>
          </cell>
          <cell r="AE184" t="str">
            <v>khushgupta22@iitk.ac.in</v>
          </cell>
          <cell r="AF184">
            <v>9680999272</v>
          </cell>
        </row>
        <row r="185">
          <cell r="B185">
            <v>220536</v>
          </cell>
          <cell r="C185" t="str">
            <v>KISHOR BRAHMANE</v>
          </cell>
          <cell r="D185" t="str">
            <v>D</v>
          </cell>
          <cell r="E185">
            <v>144</v>
          </cell>
          <cell r="F185" t="str">
            <v xml:space="preserve">B TECH </v>
          </cell>
          <cell r="G185" t="str">
            <v xml:space="preserve"> CHE</v>
          </cell>
          <cell r="H185">
            <v>181</v>
          </cell>
          <cell r="I185">
            <v>0</v>
          </cell>
          <cell r="J185" t="str">
            <v xml:space="preserve"> </v>
          </cell>
          <cell r="K185">
            <v>10000</v>
          </cell>
          <cell r="L185">
            <v>20427</v>
          </cell>
          <cell r="M185"/>
          <cell r="N185"/>
          <cell r="O185">
            <v>20427</v>
          </cell>
          <cell r="P185">
            <v>2666</v>
          </cell>
          <cell r="Q185">
            <v>6932</v>
          </cell>
          <cell r="R185">
            <v>6752</v>
          </cell>
          <cell r="S185">
            <v>0</v>
          </cell>
          <cell r="T185"/>
          <cell r="U185" t="str">
            <v>0</v>
          </cell>
          <cell r="V185">
            <v>16350</v>
          </cell>
          <cell r="W185">
            <v>4077</v>
          </cell>
          <cell r="X185">
            <v>-5923</v>
          </cell>
          <cell r="Y185">
            <v>5923</v>
          </cell>
          <cell r="Z185" t="str">
            <v>-</v>
          </cell>
          <cell r="AA185"/>
          <cell r="AB185"/>
          <cell r="AC185"/>
          <cell r="AD185" t="str">
            <v>Category-D / Active</v>
          </cell>
          <cell r="AE185" t="str">
            <v>kishorb22@iitk.ac.in</v>
          </cell>
          <cell r="AF185">
            <v>8827643281</v>
          </cell>
        </row>
        <row r="186">
          <cell r="B186">
            <v>220537</v>
          </cell>
          <cell r="C186" t="str">
            <v>KODUMURU SHANMUKHA UPENDRA RITHWIN</v>
          </cell>
          <cell r="D186" t="str">
            <v>E</v>
          </cell>
          <cell r="E186">
            <v>252</v>
          </cell>
          <cell r="F186" t="str">
            <v xml:space="preserve">B TECH </v>
          </cell>
          <cell r="G186" t="str">
            <v xml:space="preserve"> CSE</v>
          </cell>
          <cell r="H186">
            <v>182</v>
          </cell>
          <cell r="I186">
            <v>0</v>
          </cell>
          <cell r="J186" t="str">
            <v xml:space="preserve"> </v>
          </cell>
          <cell r="K186">
            <v>10000</v>
          </cell>
          <cell r="L186">
            <v>20903</v>
          </cell>
          <cell r="M186"/>
          <cell r="N186"/>
          <cell r="O186">
            <v>20903</v>
          </cell>
          <cell r="P186">
            <v>572</v>
          </cell>
          <cell r="Q186">
            <v>0</v>
          </cell>
          <cell r="R186">
            <v>16223</v>
          </cell>
          <cell r="S186">
            <v>0</v>
          </cell>
          <cell r="T186"/>
          <cell r="U186" t="str">
            <v>0</v>
          </cell>
          <cell r="V186">
            <v>16795</v>
          </cell>
          <cell r="W186">
            <v>4108</v>
          </cell>
          <cell r="X186">
            <v>-5892</v>
          </cell>
          <cell r="Y186">
            <v>5892</v>
          </cell>
          <cell r="Z186" t="str">
            <v>-</v>
          </cell>
          <cell r="AA186"/>
          <cell r="AB186"/>
          <cell r="AC186"/>
          <cell r="AD186" t="str">
            <v>Category-A / Active</v>
          </cell>
          <cell r="AE186" t="str">
            <v>ksupendra22@iitk.ac.in</v>
          </cell>
          <cell r="AF186">
            <v>9849348839</v>
          </cell>
        </row>
        <row r="187">
          <cell r="B187">
            <v>220544</v>
          </cell>
          <cell r="C187" t="str">
            <v>KRISHANG BAMBA</v>
          </cell>
          <cell r="D187" t="str">
            <v>A</v>
          </cell>
          <cell r="E187">
            <v>200</v>
          </cell>
          <cell r="F187" t="str">
            <v xml:space="preserve">B S </v>
          </cell>
          <cell r="G187" t="str">
            <v xml:space="preserve"> PHY</v>
          </cell>
          <cell r="H187">
            <v>183</v>
          </cell>
          <cell r="I187">
            <v>0</v>
          </cell>
          <cell r="J187" t="str">
            <v xml:space="preserve"> </v>
          </cell>
          <cell r="K187">
            <v>10000</v>
          </cell>
          <cell r="L187">
            <v>18956</v>
          </cell>
          <cell r="M187"/>
          <cell r="N187"/>
          <cell r="O187">
            <v>18956</v>
          </cell>
          <cell r="P187">
            <v>818</v>
          </cell>
          <cell r="Q187">
            <v>7925</v>
          </cell>
          <cell r="R187">
            <v>6036</v>
          </cell>
          <cell r="S187">
            <v>0</v>
          </cell>
          <cell r="T187"/>
          <cell r="U187" t="str">
            <v>0</v>
          </cell>
          <cell r="V187">
            <v>14779</v>
          </cell>
          <cell r="W187">
            <v>4177</v>
          </cell>
          <cell r="X187">
            <v>-5823</v>
          </cell>
          <cell r="Y187">
            <v>5823</v>
          </cell>
          <cell r="Z187" t="str">
            <v>-</v>
          </cell>
          <cell r="AA187"/>
          <cell r="AB187"/>
          <cell r="AC187"/>
          <cell r="AD187" t="str">
            <v>Category-A / Active</v>
          </cell>
          <cell r="AE187" t="str">
            <v>krishangb22@iitk.ac.in</v>
          </cell>
          <cell r="AF187">
            <v>9643610225</v>
          </cell>
        </row>
        <row r="188">
          <cell r="B188">
            <v>220552</v>
          </cell>
          <cell r="C188" t="str">
            <v>KSHITIJ BAGGA</v>
          </cell>
          <cell r="D188" t="str">
            <v>E</v>
          </cell>
          <cell r="E188">
            <v>154</v>
          </cell>
          <cell r="F188" t="str">
            <v xml:space="preserve">B TECH </v>
          </cell>
          <cell r="G188" t="str">
            <v xml:space="preserve"> MSE</v>
          </cell>
          <cell r="H188">
            <v>184</v>
          </cell>
          <cell r="I188">
            <v>0</v>
          </cell>
          <cell r="J188" t="str">
            <v xml:space="preserve"> </v>
          </cell>
          <cell r="K188">
            <v>10000</v>
          </cell>
          <cell r="L188">
            <v>31738</v>
          </cell>
          <cell r="M188"/>
          <cell r="N188"/>
          <cell r="O188">
            <v>31738</v>
          </cell>
          <cell r="P188">
            <v>4500</v>
          </cell>
          <cell r="Q188">
            <v>11216</v>
          </cell>
          <cell r="R188">
            <v>10660</v>
          </cell>
          <cell r="S188">
            <v>0</v>
          </cell>
          <cell r="T188"/>
          <cell r="U188" t="str">
            <v>0</v>
          </cell>
          <cell r="V188">
            <v>26376</v>
          </cell>
          <cell r="W188">
            <v>5362</v>
          </cell>
          <cell r="X188">
            <v>-4638</v>
          </cell>
          <cell r="Y188">
            <v>4638</v>
          </cell>
          <cell r="Z188" t="str">
            <v>-</v>
          </cell>
          <cell r="AA188"/>
          <cell r="AB188"/>
          <cell r="AC188"/>
          <cell r="AD188" t="str">
            <v>Category-A / Active</v>
          </cell>
          <cell r="AE188" t="str">
            <v>kshitijb22@iitk.ac.in</v>
          </cell>
          <cell r="AF188">
            <v>9717110819</v>
          </cell>
        </row>
        <row r="189">
          <cell r="B189">
            <v>220554</v>
          </cell>
          <cell r="C189" t="str">
            <v>KSHITIJ PRATAP SINGH</v>
          </cell>
          <cell r="D189" t="str">
            <v>E</v>
          </cell>
          <cell r="E189">
            <v>151</v>
          </cell>
          <cell r="F189" t="str">
            <v xml:space="preserve">B S </v>
          </cell>
          <cell r="G189" t="str">
            <v xml:space="preserve"> MTH</v>
          </cell>
          <cell r="H189">
            <v>185</v>
          </cell>
          <cell r="I189">
            <v>0</v>
          </cell>
          <cell r="J189" t="str">
            <v xml:space="preserve"> </v>
          </cell>
          <cell r="K189">
            <v>10000</v>
          </cell>
          <cell r="L189">
            <v>25077</v>
          </cell>
          <cell r="M189"/>
          <cell r="N189"/>
          <cell r="O189">
            <v>25077</v>
          </cell>
          <cell r="P189">
            <v>4207</v>
          </cell>
          <cell r="Q189">
            <v>9025</v>
          </cell>
          <cell r="R189">
            <v>7202</v>
          </cell>
          <cell r="S189">
            <v>0</v>
          </cell>
          <cell r="T189"/>
          <cell r="U189" t="str">
            <v>0</v>
          </cell>
          <cell r="V189">
            <v>20434</v>
          </cell>
          <cell r="W189">
            <v>4643</v>
          </cell>
          <cell r="X189">
            <v>-5357</v>
          </cell>
          <cell r="Y189">
            <v>5357</v>
          </cell>
          <cell r="Z189" t="str">
            <v>-</v>
          </cell>
          <cell r="AA189"/>
          <cell r="AB189"/>
          <cell r="AC189"/>
          <cell r="AD189" t="str">
            <v>Category-A / Active</v>
          </cell>
          <cell r="AE189" t="str">
            <v>kshitijps22@iitk.ac.in</v>
          </cell>
          <cell r="AF189">
            <v>8545014138</v>
          </cell>
        </row>
        <row r="190">
          <cell r="B190">
            <v>220558</v>
          </cell>
          <cell r="C190" t="str">
            <v>KULDEEPAK DHAR DWIVEDI</v>
          </cell>
          <cell r="D190" t="str">
            <v>C</v>
          </cell>
          <cell r="E190">
            <v>224</v>
          </cell>
          <cell r="F190" t="str">
            <v xml:space="preserve">B TECH </v>
          </cell>
          <cell r="G190" t="str">
            <v xml:space="preserve"> EE</v>
          </cell>
          <cell r="H190">
            <v>186</v>
          </cell>
          <cell r="I190">
            <v>0</v>
          </cell>
          <cell r="J190" t="str">
            <v xml:space="preserve"> </v>
          </cell>
          <cell r="K190">
            <v>10000</v>
          </cell>
          <cell r="L190">
            <v>22489</v>
          </cell>
          <cell r="M190"/>
          <cell r="N190"/>
          <cell r="O190">
            <v>22489</v>
          </cell>
          <cell r="P190" t="str">
            <v>0</v>
          </cell>
          <cell r="Q190">
            <v>12463</v>
          </cell>
          <cell r="R190">
            <v>5668</v>
          </cell>
          <cell r="S190">
            <v>0</v>
          </cell>
          <cell r="T190"/>
          <cell r="U190" t="str">
            <v>0</v>
          </cell>
          <cell r="V190">
            <v>18131</v>
          </cell>
          <cell r="W190">
            <v>4358</v>
          </cell>
          <cell r="X190">
            <v>-5642</v>
          </cell>
          <cell r="Y190">
            <v>5642</v>
          </cell>
          <cell r="Z190" t="str">
            <v>-</v>
          </cell>
          <cell r="AA190"/>
          <cell r="AB190"/>
          <cell r="AC190"/>
          <cell r="AD190" t="str">
            <v>Category-A / Active</v>
          </cell>
          <cell r="AE190" t="str">
            <v>kuldeepak22@iitk.ac.in</v>
          </cell>
          <cell r="AF190">
            <v>9956698984</v>
          </cell>
        </row>
        <row r="191">
          <cell r="B191">
            <v>220560</v>
          </cell>
          <cell r="C191" t="str">
            <v>KUMAR GAURAV PRAKASH</v>
          </cell>
          <cell r="D191" t="str">
            <v>A</v>
          </cell>
          <cell r="E191">
            <v>202</v>
          </cell>
          <cell r="F191" t="str">
            <v xml:space="preserve">B S </v>
          </cell>
          <cell r="G191" t="str">
            <v xml:space="preserve"> CHM</v>
          </cell>
          <cell r="H191">
            <v>187</v>
          </cell>
          <cell r="I191">
            <v>0</v>
          </cell>
          <cell r="J191" t="str">
            <v xml:space="preserve"> </v>
          </cell>
          <cell r="K191">
            <v>10000</v>
          </cell>
          <cell r="L191">
            <v>19126</v>
          </cell>
          <cell r="M191"/>
          <cell r="N191"/>
          <cell r="O191">
            <v>19126</v>
          </cell>
          <cell r="P191">
            <v>3107</v>
          </cell>
          <cell r="Q191">
            <v>7053</v>
          </cell>
          <cell r="R191">
            <v>5262</v>
          </cell>
          <cell r="S191">
            <v>0</v>
          </cell>
          <cell r="T191"/>
          <cell r="U191" t="str">
            <v>0</v>
          </cell>
          <cell r="V191">
            <v>15422</v>
          </cell>
          <cell r="W191">
            <v>3704</v>
          </cell>
          <cell r="X191">
            <v>-6296</v>
          </cell>
          <cell r="Y191">
            <v>6296</v>
          </cell>
          <cell r="Z191" t="str">
            <v>-</v>
          </cell>
          <cell r="AA191"/>
          <cell r="AB191"/>
          <cell r="AC191"/>
          <cell r="AD191" t="str">
            <v>Category-A / Active</v>
          </cell>
          <cell r="AE191" t="str">
            <v>kgprakash22@iitk.ac.in</v>
          </cell>
          <cell r="AF191">
            <v>6200762166</v>
          </cell>
        </row>
        <row r="192">
          <cell r="B192">
            <v>220563</v>
          </cell>
          <cell r="C192" t="str">
            <v>KUMAR VISHAL</v>
          </cell>
          <cell r="D192" t="str">
            <v>B</v>
          </cell>
          <cell r="E192">
            <v>212</v>
          </cell>
          <cell r="F192" t="str">
            <v xml:space="preserve">B S </v>
          </cell>
          <cell r="G192" t="str">
            <v xml:space="preserve"> ECO</v>
          </cell>
          <cell r="H192">
            <v>188</v>
          </cell>
          <cell r="I192">
            <v>0</v>
          </cell>
          <cell r="J192" t="str">
            <v xml:space="preserve"> </v>
          </cell>
          <cell r="K192">
            <v>10000</v>
          </cell>
          <cell r="L192">
            <v>29763</v>
          </cell>
          <cell r="M192"/>
          <cell r="N192"/>
          <cell r="O192">
            <v>29763</v>
          </cell>
          <cell r="P192" t="str">
            <v>0</v>
          </cell>
          <cell r="Q192">
            <v>0</v>
          </cell>
          <cell r="R192">
            <v>21479</v>
          </cell>
          <cell r="S192">
            <v>0</v>
          </cell>
          <cell r="T192"/>
          <cell r="U192" t="str">
            <v>0</v>
          </cell>
          <cell r="V192">
            <v>21479</v>
          </cell>
          <cell r="W192">
            <v>8284</v>
          </cell>
          <cell r="X192">
            <v>-1716</v>
          </cell>
          <cell r="Y192">
            <v>1716</v>
          </cell>
          <cell r="Z192" t="str">
            <v>-</v>
          </cell>
          <cell r="AA192"/>
          <cell r="AB192"/>
          <cell r="AC192"/>
          <cell r="AD192" t="str">
            <v>Category-B / Active</v>
          </cell>
          <cell r="AE192" t="str">
            <v>kvishal22@iitk.ac.in</v>
          </cell>
          <cell r="AF192">
            <v>6398355983</v>
          </cell>
        </row>
        <row r="193">
          <cell r="B193">
            <v>220568</v>
          </cell>
          <cell r="C193" t="str">
            <v>KUNDAN KUMAR</v>
          </cell>
          <cell r="D193" t="str">
            <v>E</v>
          </cell>
          <cell r="E193">
            <v>247</v>
          </cell>
          <cell r="F193" t="str">
            <v xml:space="preserve">B TECH </v>
          </cell>
          <cell r="G193" t="str">
            <v xml:space="preserve"> CSE</v>
          </cell>
          <cell r="H193">
            <v>189</v>
          </cell>
          <cell r="I193">
            <v>0</v>
          </cell>
          <cell r="J193" t="str">
            <v xml:space="preserve"> </v>
          </cell>
          <cell r="K193">
            <v>10000</v>
          </cell>
          <cell r="L193">
            <v>26439</v>
          </cell>
          <cell r="M193"/>
          <cell r="N193"/>
          <cell r="O193">
            <v>26439</v>
          </cell>
          <cell r="P193" t="str">
            <v>0</v>
          </cell>
          <cell r="Q193">
            <v>0</v>
          </cell>
          <cell r="R193">
            <v>21875</v>
          </cell>
          <cell r="S193">
            <v>0</v>
          </cell>
          <cell r="T193"/>
          <cell r="U193" t="str">
            <v>0</v>
          </cell>
          <cell r="V193">
            <v>21875</v>
          </cell>
          <cell r="W193">
            <v>4564</v>
          </cell>
          <cell r="X193">
            <v>-5436</v>
          </cell>
          <cell r="Y193">
            <v>5436</v>
          </cell>
          <cell r="Z193" t="str">
            <v>-</v>
          </cell>
          <cell r="AA193"/>
          <cell r="AB193"/>
          <cell r="AC193"/>
          <cell r="AD193" t="str">
            <v>Category-A / Active</v>
          </cell>
          <cell r="AE193" t="str">
            <v>kundank22@iitk.ac.in</v>
          </cell>
          <cell r="AF193">
            <v>9279049960</v>
          </cell>
        </row>
        <row r="194">
          <cell r="B194">
            <v>220580</v>
          </cell>
          <cell r="C194" t="str">
            <v>LAKSHYA KUMAR SINGH</v>
          </cell>
          <cell r="D194" t="str">
            <v>D</v>
          </cell>
          <cell r="E194">
            <v>137</v>
          </cell>
          <cell r="F194" t="str">
            <v xml:space="preserve">B TECH </v>
          </cell>
          <cell r="G194" t="str">
            <v xml:space="preserve"> AE</v>
          </cell>
          <cell r="H194">
            <v>190</v>
          </cell>
          <cell r="I194">
            <v>0</v>
          </cell>
          <cell r="J194" t="str">
            <v xml:space="preserve"> </v>
          </cell>
          <cell r="K194">
            <v>10000</v>
          </cell>
          <cell r="L194">
            <v>22562</v>
          </cell>
          <cell r="M194"/>
          <cell r="N194"/>
          <cell r="O194">
            <v>22562</v>
          </cell>
          <cell r="P194">
            <v>3990</v>
          </cell>
          <cell r="Q194">
            <v>8479</v>
          </cell>
          <cell r="R194">
            <v>6028</v>
          </cell>
          <cell r="S194">
            <v>0</v>
          </cell>
          <cell r="T194"/>
          <cell r="U194" t="str">
            <v>0</v>
          </cell>
          <cell r="V194">
            <v>18497</v>
          </cell>
          <cell r="W194">
            <v>4065</v>
          </cell>
          <cell r="X194">
            <v>-5935</v>
          </cell>
          <cell r="Y194">
            <v>5935</v>
          </cell>
          <cell r="Z194" t="str">
            <v>-</v>
          </cell>
          <cell r="AA194"/>
          <cell r="AB194"/>
          <cell r="AC194"/>
          <cell r="AD194" t="str">
            <v>Category-A / Active</v>
          </cell>
          <cell r="AE194" t="str">
            <v>lakshya22@iitk.ac.in</v>
          </cell>
          <cell r="AF194">
            <v>8303289307</v>
          </cell>
        </row>
        <row r="195">
          <cell r="B195">
            <v>220584</v>
          </cell>
          <cell r="C195" t="str">
            <v>LAVUDYA NETHAJI</v>
          </cell>
          <cell r="D195" t="str">
            <v>B</v>
          </cell>
          <cell r="E195">
            <v>120</v>
          </cell>
          <cell r="F195" t="str">
            <v xml:space="preserve">B S </v>
          </cell>
          <cell r="G195" t="str">
            <v xml:space="preserve"> CHM</v>
          </cell>
          <cell r="H195">
            <v>191</v>
          </cell>
          <cell r="I195">
            <v>2857</v>
          </cell>
          <cell r="J195" t="str">
            <v>FBM</v>
          </cell>
          <cell r="K195">
            <v>10000</v>
          </cell>
          <cell r="L195">
            <v>23103</v>
          </cell>
          <cell r="M195"/>
          <cell r="N195"/>
          <cell r="O195">
            <v>23103</v>
          </cell>
          <cell r="P195">
            <v>512</v>
          </cell>
          <cell r="Q195">
            <v>0</v>
          </cell>
          <cell r="R195">
            <v>5061</v>
          </cell>
          <cell r="S195">
            <v>0</v>
          </cell>
          <cell r="T195"/>
          <cell r="U195">
            <v>12689</v>
          </cell>
          <cell r="V195">
            <v>21119</v>
          </cell>
          <cell r="W195">
            <v>1984</v>
          </cell>
          <cell r="X195">
            <v>-8016</v>
          </cell>
          <cell r="Y195">
            <v>8016</v>
          </cell>
          <cell r="Z195" t="str">
            <v>-</v>
          </cell>
          <cell r="AA195"/>
          <cell r="AB195"/>
          <cell r="AC195"/>
          <cell r="AD195" t="str">
            <v>Category-A / Active</v>
          </cell>
          <cell r="AE195" t="str">
            <v>lnethaji22@iitk.ac.in</v>
          </cell>
          <cell r="AF195">
            <v>7032826233</v>
          </cell>
        </row>
        <row r="196">
          <cell r="B196">
            <v>220597</v>
          </cell>
          <cell r="C196" t="str">
            <v>MADHAV LATA</v>
          </cell>
          <cell r="D196" t="str">
            <v>B</v>
          </cell>
          <cell r="E196">
            <v>217</v>
          </cell>
          <cell r="F196" t="str">
            <v xml:space="preserve">B TECH </v>
          </cell>
          <cell r="G196" t="str">
            <v xml:space="preserve"> CHE</v>
          </cell>
          <cell r="H196">
            <v>192</v>
          </cell>
          <cell r="I196">
            <v>0</v>
          </cell>
          <cell r="J196" t="str">
            <v xml:space="preserve"> </v>
          </cell>
          <cell r="K196">
            <v>10000</v>
          </cell>
          <cell r="L196">
            <v>19899</v>
          </cell>
          <cell r="M196"/>
          <cell r="N196"/>
          <cell r="O196">
            <v>19899</v>
          </cell>
          <cell r="P196">
            <v>1947</v>
          </cell>
          <cell r="Q196">
            <v>8346</v>
          </cell>
          <cell r="R196">
            <v>5634</v>
          </cell>
          <cell r="S196">
            <v>0</v>
          </cell>
          <cell r="T196"/>
          <cell r="U196" t="str">
            <v>0</v>
          </cell>
          <cell r="V196">
            <v>15927</v>
          </cell>
          <cell r="W196">
            <v>3972</v>
          </cell>
          <cell r="X196">
            <v>-6028</v>
          </cell>
          <cell r="Y196">
            <v>6028</v>
          </cell>
          <cell r="Z196" t="str">
            <v>-</v>
          </cell>
          <cell r="AA196"/>
          <cell r="AB196"/>
          <cell r="AC196"/>
          <cell r="AD196" t="str">
            <v>Category-A / Active</v>
          </cell>
          <cell r="AE196" t="str">
            <v>madhavlata22@iitk.ac.in</v>
          </cell>
          <cell r="AF196">
            <v>6375108761</v>
          </cell>
        </row>
        <row r="197">
          <cell r="B197">
            <v>220598</v>
          </cell>
          <cell r="C197" t="str">
            <v>MADHAV MAHESHWARI</v>
          </cell>
          <cell r="D197" t="str">
            <v>D</v>
          </cell>
          <cell r="E197">
            <v>135</v>
          </cell>
          <cell r="F197" t="str">
            <v xml:space="preserve">B S </v>
          </cell>
          <cell r="G197" t="str">
            <v xml:space="preserve"> ECO</v>
          </cell>
          <cell r="H197">
            <v>193</v>
          </cell>
          <cell r="I197">
            <v>0</v>
          </cell>
          <cell r="J197" t="str">
            <v xml:space="preserve"> </v>
          </cell>
          <cell r="K197">
            <v>10000</v>
          </cell>
          <cell r="L197">
            <v>21357</v>
          </cell>
          <cell r="M197"/>
          <cell r="N197"/>
          <cell r="O197">
            <v>21357</v>
          </cell>
          <cell r="P197">
            <v>1821</v>
          </cell>
          <cell r="Q197">
            <v>8003</v>
          </cell>
          <cell r="R197">
            <v>6427</v>
          </cell>
          <cell r="S197">
            <v>0</v>
          </cell>
          <cell r="T197"/>
          <cell r="U197" t="str">
            <v>0</v>
          </cell>
          <cell r="V197">
            <v>16251</v>
          </cell>
          <cell r="W197">
            <v>5106</v>
          </cell>
          <cell r="X197">
            <v>-4894</v>
          </cell>
          <cell r="Y197">
            <v>4894</v>
          </cell>
          <cell r="Z197" t="str">
            <v>-</v>
          </cell>
          <cell r="AA197"/>
          <cell r="AB197"/>
          <cell r="AC197"/>
          <cell r="AD197" t="str">
            <v>Category-A / Active</v>
          </cell>
          <cell r="AE197" t="str">
            <v>mmadhav22@iitk.ac.in</v>
          </cell>
          <cell r="AF197">
            <v>8827130189</v>
          </cell>
        </row>
        <row r="198">
          <cell r="B198">
            <v>220600</v>
          </cell>
          <cell r="C198" t="str">
            <v>MAHAARAJAN J</v>
          </cell>
          <cell r="D198" t="str">
            <v>C</v>
          </cell>
          <cell r="E198">
            <v>227</v>
          </cell>
          <cell r="F198" t="str">
            <v xml:space="preserve">B TECH </v>
          </cell>
          <cell r="G198" t="str">
            <v xml:space="preserve"> CSE</v>
          </cell>
          <cell r="H198">
            <v>194</v>
          </cell>
          <cell r="I198">
            <v>0</v>
          </cell>
          <cell r="J198" t="str">
            <v xml:space="preserve"> </v>
          </cell>
          <cell r="K198">
            <v>10000</v>
          </cell>
          <cell r="L198">
            <v>23584</v>
          </cell>
          <cell r="M198"/>
          <cell r="N198"/>
          <cell r="O198">
            <v>23584</v>
          </cell>
          <cell r="P198">
            <v>4541</v>
          </cell>
          <cell r="Q198">
            <v>8444</v>
          </cell>
          <cell r="R198">
            <v>6492</v>
          </cell>
          <cell r="S198">
            <v>0</v>
          </cell>
          <cell r="T198"/>
          <cell r="U198" t="str">
            <v>0</v>
          </cell>
          <cell r="V198">
            <v>19477</v>
          </cell>
          <cell r="W198">
            <v>4107</v>
          </cell>
          <cell r="X198">
            <v>-5893</v>
          </cell>
          <cell r="Y198">
            <v>5893</v>
          </cell>
          <cell r="Z198" t="str">
            <v>-</v>
          </cell>
          <cell r="AA198"/>
          <cell r="AB198"/>
          <cell r="AC198"/>
          <cell r="AD198" t="str">
            <v>Category-A / Active</v>
          </cell>
          <cell r="AE198" t="str">
            <v>mahaarajan22@iitk.ac.in</v>
          </cell>
          <cell r="AF198">
            <v>9840449229</v>
          </cell>
        </row>
        <row r="199">
          <cell r="B199">
            <v>220603</v>
          </cell>
          <cell r="C199" t="str">
            <v>MAHESH KUMAR MEENA</v>
          </cell>
          <cell r="D199" t="str">
            <v>C</v>
          </cell>
          <cell r="E199">
            <v>125</v>
          </cell>
          <cell r="F199" t="str">
            <v xml:space="preserve">B TECH </v>
          </cell>
          <cell r="G199" t="str">
            <v xml:space="preserve"> ME</v>
          </cell>
          <cell r="H199">
            <v>195</v>
          </cell>
          <cell r="I199">
            <v>0</v>
          </cell>
          <cell r="J199" t="str">
            <v>FBM</v>
          </cell>
          <cell r="K199">
            <v>10000</v>
          </cell>
          <cell r="L199">
            <v>20276</v>
          </cell>
          <cell r="M199"/>
          <cell r="N199"/>
          <cell r="O199">
            <v>20276</v>
          </cell>
          <cell r="P199">
            <v>3024</v>
          </cell>
          <cell r="Q199">
            <v>877</v>
          </cell>
          <cell r="R199">
            <v>1397</v>
          </cell>
          <cell r="S199">
            <v>0</v>
          </cell>
          <cell r="T199"/>
          <cell r="U199">
            <v>13493</v>
          </cell>
          <cell r="V199">
            <v>18791</v>
          </cell>
          <cell r="W199">
            <v>1485</v>
          </cell>
          <cell r="X199">
            <v>-8515</v>
          </cell>
          <cell r="Y199">
            <v>8515</v>
          </cell>
          <cell r="Z199" t="str">
            <v>-</v>
          </cell>
          <cell r="AA199"/>
          <cell r="AB199"/>
          <cell r="AC199"/>
          <cell r="AD199" t="str">
            <v>Category-A / Active</v>
          </cell>
          <cell r="AE199" t="str">
            <v>maheshkm22@iitk.ac.in</v>
          </cell>
          <cell r="AF199">
            <v>7851041084</v>
          </cell>
        </row>
        <row r="200">
          <cell r="B200">
            <v>220611</v>
          </cell>
          <cell r="C200" t="str">
            <v>MANAS KUMAR</v>
          </cell>
          <cell r="D200" t="str">
            <v>E</v>
          </cell>
          <cell r="E200">
            <v>257</v>
          </cell>
          <cell r="F200" t="str">
            <v xml:space="preserve">B S </v>
          </cell>
          <cell r="G200" t="str">
            <v xml:space="preserve"> MTH</v>
          </cell>
          <cell r="H200">
            <v>196</v>
          </cell>
          <cell r="I200">
            <v>0</v>
          </cell>
          <cell r="J200" t="str">
            <v xml:space="preserve"> </v>
          </cell>
          <cell r="K200">
            <v>10000</v>
          </cell>
          <cell r="L200">
            <v>21274</v>
          </cell>
          <cell r="M200"/>
          <cell r="N200"/>
          <cell r="O200">
            <v>21274</v>
          </cell>
          <cell r="P200">
            <v>3984</v>
          </cell>
          <cell r="Q200">
            <v>7591</v>
          </cell>
          <cell r="R200">
            <v>5944</v>
          </cell>
          <cell r="S200">
            <v>0</v>
          </cell>
          <cell r="T200"/>
          <cell r="U200" t="str">
            <v>0</v>
          </cell>
          <cell r="V200">
            <v>17519</v>
          </cell>
          <cell r="W200">
            <v>3755</v>
          </cell>
          <cell r="X200">
            <v>-6245</v>
          </cell>
          <cell r="Y200">
            <v>6245</v>
          </cell>
          <cell r="Z200" t="str">
            <v>-</v>
          </cell>
          <cell r="AA200"/>
          <cell r="AB200"/>
          <cell r="AC200"/>
          <cell r="AD200" t="str">
            <v>Category-A / Active</v>
          </cell>
          <cell r="AE200" t="str">
            <v>manask22@iitk.ac.in</v>
          </cell>
          <cell r="AF200">
            <v>9801870753</v>
          </cell>
        </row>
        <row r="201">
          <cell r="B201">
            <v>220628</v>
          </cell>
          <cell r="C201" t="str">
            <v>MANTRESH DHAHAVA</v>
          </cell>
          <cell r="D201" t="str">
            <v>C</v>
          </cell>
          <cell r="E201">
            <v>131</v>
          </cell>
          <cell r="F201" t="str">
            <v xml:space="preserve">B TECH </v>
          </cell>
          <cell r="G201" t="str">
            <v xml:space="preserve"> EE</v>
          </cell>
          <cell r="H201">
            <v>197</v>
          </cell>
          <cell r="I201">
            <v>2728</v>
          </cell>
          <cell r="J201" t="str">
            <v xml:space="preserve"> </v>
          </cell>
          <cell r="K201">
            <v>10000</v>
          </cell>
          <cell r="L201">
            <v>23970</v>
          </cell>
          <cell r="M201"/>
          <cell r="N201"/>
          <cell r="O201">
            <v>23970</v>
          </cell>
          <cell r="P201">
            <v>4120</v>
          </cell>
          <cell r="Q201">
            <v>5932</v>
          </cell>
          <cell r="R201">
            <v>6940</v>
          </cell>
          <cell r="S201">
            <v>0</v>
          </cell>
          <cell r="T201"/>
          <cell r="U201" t="str">
            <v>0</v>
          </cell>
          <cell r="V201">
            <v>19720</v>
          </cell>
          <cell r="W201">
            <v>4250</v>
          </cell>
          <cell r="X201">
            <v>-5750</v>
          </cell>
          <cell r="Y201">
            <v>5750</v>
          </cell>
          <cell r="Z201" t="str">
            <v>-</v>
          </cell>
          <cell r="AA201"/>
          <cell r="AB201"/>
          <cell r="AC201"/>
          <cell r="AD201" t="str">
            <v>Category-D / Active</v>
          </cell>
          <cell r="AE201" t="str">
            <v>mantresh22@iitk.ac.in</v>
          </cell>
          <cell r="AF201">
            <v>8619757403</v>
          </cell>
        </row>
        <row r="202">
          <cell r="B202">
            <v>220639</v>
          </cell>
          <cell r="C202" t="str">
            <v>MAYANK JHUNJHUNWALA</v>
          </cell>
          <cell r="D202" t="str">
            <v>B</v>
          </cell>
          <cell r="E202">
            <v>217</v>
          </cell>
          <cell r="F202" t="str">
            <v xml:space="preserve">B TECH </v>
          </cell>
          <cell r="G202" t="str">
            <v xml:space="preserve"> ME</v>
          </cell>
          <cell r="H202">
            <v>198</v>
          </cell>
          <cell r="I202">
            <v>0</v>
          </cell>
          <cell r="J202" t="str">
            <v xml:space="preserve"> </v>
          </cell>
          <cell r="K202">
            <v>10000</v>
          </cell>
          <cell r="L202">
            <v>25093</v>
          </cell>
          <cell r="M202"/>
          <cell r="N202"/>
          <cell r="O202">
            <v>25093</v>
          </cell>
          <cell r="P202">
            <v>3566</v>
          </cell>
          <cell r="Q202">
            <v>7715</v>
          </cell>
          <cell r="R202">
            <v>5846</v>
          </cell>
          <cell r="S202">
            <v>0</v>
          </cell>
          <cell r="T202"/>
          <cell r="U202" t="str">
            <v>0</v>
          </cell>
          <cell r="V202">
            <v>17127</v>
          </cell>
          <cell r="W202">
            <v>7966</v>
          </cell>
          <cell r="X202">
            <v>-2034</v>
          </cell>
          <cell r="Y202">
            <v>2034</v>
          </cell>
          <cell r="Z202" t="str">
            <v>-</v>
          </cell>
          <cell r="AA202"/>
          <cell r="AB202"/>
          <cell r="AC202"/>
          <cell r="AD202" t="str">
            <v>Category-A / Active</v>
          </cell>
          <cell r="AE202" t="str">
            <v>jmayank22@iitk.ac.in</v>
          </cell>
          <cell r="AF202">
            <v>8948887775</v>
          </cell>
        </row>
        <row r="203">
          <cell r="B203">
            <v>220643</v>
          </cell>
          <cell r="C203" t="str">
            <v>MEET LALWANI</v>
          </cell>
          <cell r="D203" t="str">
            <v>B</v>
          </cell>
          <cell r="E203">
            <v>222</v>
          </cell>
          <cell r="F203" t="str">
            <v xml:space="preserve">B TECH </v>
          </cell>
          <cell r="G203" t="str">
            <v xml:space="preserve"> MSE</v>
          </cell>
          <cell r="H203">
            <v>199</v>
          </cell>
          <cell r="I203">
            <v>0</v>
          </cell>
          <cell r="J203" t="str">
            <v xml:space="preserve"> </v>
          </cell>
          <cell r="K203">
            <v>10000</v>
          </cell>
          <cell r="L203">
            <v>35408</v>
          </cell>
          <cell r="M203"/>
          <cell r="N203"/>
          <cell r="O203">
            <v>35408</v>
          </cell>
          <cell r="P203" t="str">
            <v>0</v>
          </cell>
          <cell r="Q203">
            <v>0</v>
          </cell>
          <cell r="R203">
            <v>26958</v>
          </cell>
          <cell r="S203">
            <v>0</v>
          </cell>
          <cell r="T203"/>
          <cell r="U203" t="str">
            <v>0</v>
          </cell>
          <cell r="V203">
            <v>26958</v>
          </cell>
          <cell r="W203">
            <v>8450</v>
          </cell>
          <cell r="X203">
            <v>-1550</v>
          </cell>
          <cell r="Y203">
            <v>1550</v>
          </cell>
          <cell r="Z203" t="str">
            <v>-</v>
          </cell>
          <cell r="AA203"/>
          <cell r="AB203"/>
          <cell r="AC203"/>
          <cell r="AD203" t="str">
            <v>Category-A / Active</v>
          </cell>
          <cell r="AE203" t="str">
            <v>meetl22@iitk.ac.in</v>
          </cell>
          <cell r="AF203">
            <v>7305097656</v>
          </cell>
        </row>
        <row r="204">
          <cell r="B204">
            <v>220654</v>
          </cell>
          <cell r="C204" t="str">
            <v>MOHAMMED ANAS</v>
          </cell>
          <cell r="D204" t="str">
            <v>E</v>
          </cell>
          <cell r="E204">
            <v>147</v>
          </cell>
          <cell r="F204" t="str">
            <v xml:space="preserve">B TECH </v>
          </cell>
          <cell r="G204" t="str">
            <v xml:space="preserve"> CSE</v>
          </cell>
          <cell r="H204">
            <v>200</v>
          </cell>
          <cell r="I204">
            <v>0</v>
          </cell>
          <cell r="J204" t="str">
            <v xml:space="preserve"> </v>
          </cell>
          <cell r="K204">
            <v>10000</v>
          </cell>
          <cell r="L204">
            <v>15854</v>
          </cell>
          <cell r="M204"/>
          <cell r="N204"/>
          <cell r="O204">
            <v>15854</v>
          </cell>
          <cell r="P204">
            <v>1267</v>
          </cell>
          <cell r="Q204">
            <v>6486</v>
          </cell>
          <cell r="R204">
            <v>4613</v>
          </cell>
          <cell r="S204">
            <v>0</v>
          </cell>
          <cell r="T204"/>
          <cell r="U204" t="str">
            <v>0</v>
          </cell>
          <cell r="V204">
            <v>12366</v>
          </cell>
          <cell r="W204">
            <v>3488</v>
          </cell>
          <cell r="X204">
            <v>-6512</v>
          </cell>
          <cell r="Y204">
            <v>6512</v>
          </cell>
          <cell r="Z204" t="str">
            <v>-</v>
          </cell>
          <cell r="AA204"/>
          <cell r="AB204"/>
          <cell r="AC204"/>
          <cell r="AD204" t="str">
            <v>Category-A / Active</v>
          </cell>
          <cell r="AE204" t="str">
            <v>mohdanas22@iitk.ac.in</v>
          </cell>
          <cell r="AF204">
            <v>9390268008</v>
          </cell>
        </row>
        <row r="205">
          <cell r="B205">
            <v>220658</v>
          </cell>
          <cell r="C205" t="str">
            <v>MOHD ADIL</v>
          </cell>
          <cell r="D205" t="str">
            <v>D</v>
          </cell>
          <cell r="E205">
            <v>240</v>
          </cell>
          <cell r="F205" t="str">
            <v xml:space="preserve">B TECH </v>
          </cell>
          <cell r="G205" t="str">
            <v xml:space="preserve"> CE</v>
          </cell>
          <cell r="H205">
            <v>201</v>
          </cell>
          <cell r="I205">
            <v>0</v>
          </cell>
          <cell r="J205" t="str">
            <v xml:space="preserve"> </v>
          </cell>
          <cell r="K205">
            <v>10000</v>
          </cell>
          <cell r="L205">
            <v>28347</v>
          </cell>
          <cell r="M205"/>
          <cell r="N205"/>
          <cell r="O205">
            <v>28347</v>
          </cell>
          <cell r="P205">
            <v>4240</v>
          </cell>
          <cell r="Q205">
            <v>10298</v>
          </cell>
          <cell r="R205">
            <v>8108</v>
          </cell>
          <cell r="S205">
            <v>0</v>
          </cell>
          <cell r="T205"/>
          <cell r="U205" t="str">
            <v>0</v>
          </cell>
          <cell r="V205">
            <v>22646</v>
          </cell>
          <cell r="W205">
            <v>5701</v>
          </cell>
          <cell r="X205">
            <v>-4299</v>
          </cell>
          <cell r="Y205">
            <v>4299</v>
          </cell>
          <cell r="Z205" t="str">
            <v>-</v>
          </cell>
          <cell r="AA205"/>
          <cell r="AB205"/>
          <cell r="AC205"/>
          <cell r="AD205" t="str">
            <v>Category-A / Active</v>
          </cell>
          <cell r="AE205" t="str">
            <v>madil22@iitk.ac.in</v>
          </cell>
          <cell r="AF205">
            <v>8860836913</v>
          </cell>
        </row>
        <row r="206">
          <cell r="B206">
            <v>220660</v>
          </cell>
          <cell r="C206" t="str">
            <v>MOHD MUFEED AMIR</v>
          </cell>
          <cell r="D206" t="str">
            <v>D</v>
          </cell>
          <cell r="E206">
            <v>139</v>
          </cell>
          <cell r="F206" t="str">
            <v xml:space="preserve">B TECH </v>
          </cell>
          <cell r="G206" t="str">
            <v xml:space="preserve"> EE</v>
          </cell>
          <cell r="H206">
            <v>202</v>
          </cell>
          <cell r="I206">
            <v>0</v>
          </cell>
          <cell r="J206" t="str">
            <v xml:space="preserve"> </v>
          </cell>
          <cell r="K206">
            <v>10000</v>
          </cell>
          <cell r="L206">
            <v>21000</v>
          </cell>
          <cell r="M206"/>
          <cell r="N206"/>
          <cell r="O206">
            <v>21000</v>
          </cell>
          <cell r="P206">
            <v>612</v>
          </cell>
          <cell r="Q206">
            <v>8761</v>
          </cell>
          <cell r="R206">
            <v>6906</v>
          </cell>
          <cell r="S206">
            <v>0</v>
          </cell>
          <cell r="T206"/>
          <cell r="U206" t="str">
            <v>0</v>
          </cell>
          <cell r="V206">
            <v>16279</v>
          </cell>
          <cell r="W206">
            <v>4721</v>
          </cell>
          <cell r="X206">
            <v>-5279</v>
          </cell>
          <cell r="Y206">
            <v>5279</v>
          </cell>
          <cell r="Z206" t="str">
            <v>-</v>
          </cell>
          <cell r="AA206"/>
          <cell r="AB206"/>
          <cell r="AC206"/>
          <cell r="AD206" t="str">
            <v>Category-A / Active</v>
          </cell>
          <cell r="AE206" t="str">
            <v>mmamir22@iitk.ac.in</v>
          </cell>
          <cell r="AF206">
            <v>8791694126</v>
          </cell>
        </row>
        <row r="207">
          <cell r="B207">
            <v>220662</v>
          </cell>
          <cell r="C207" t="str">
            <v>MOHD SUFYAN</v>
          </cell>
          <cell r="D207" t="str">
            <v>D</v>
          </cell>
          <cell r="E207">
            <v>140</v>
          </cell>
          <cell r="F207" t="str">
            <v xml:space="preserve">B S </v>
          </cell>
          <cell r="G207" t="str">
            <v xml:space="preserve"> MTH</v>
          </cell>
          <cell r="H207">
            <v>203</v>
          </cell>
          <cell r="I207">
            <v>0</v>
          </cell>
          <cell r="J207" t="str">
            <v xml:space="preserve"> </v>
          </cell>
          <cell r="K207">
            <v>10000</v>
          </cell>
          <cell r="L207">
            <v>18583</v>
          </cell>
          <cell r="M207"/>
          <cell r="N207"/>
          <cell r="O207">
            <v>18583</v>
          </cell>
          <cell r="P207" t="str">
            <v>0</v>
          </cell>
          <cell r="Q207">
            <v>0</v>
          </cell>
          <cell r="R207">
            <v>16087</v>
          </cell>
          <cell r="S207">
            <v>0</v>
          </cell>
          <cell r="T207"/>
          <cell r="U207" t="str">
            <v>0</v>
          </cell>
          <cell r="V207">
            <v>16087</v>
          </cell>
          <cell r="W207">
            <v>2496</v>
          </cell>
          <cell r="X207">
            <v>-7504</v>
          </cell>
          <cell r="Y207">
            <v>7504</v>
          </cell>
          <cell r="Z207" t="str">
            <v>-</v>
          </cell>
          <cell r="AA207"/>
          <cell r="AB207"/>
          <cell r="AC207"/>
          <cell r="AD207" t="str">
            <v>Category-A / Active</v>
          </cell>
          <cell r="AE207" t="str">
            <v>msufyan22@iitk.ac.in</v>
          </cell>
          <cell r="AF207">
            <v>9993384620</v>
          </cell>
        </row>
        <row r="208">
          <cell r="B208">
            <v>220666</v>
          </cell>
          <cell r="C208" t="str">
            <v>MOHIT RAWAT</v>
          </cell>
          <cell r="D208" t="str">
            <v>D</v>
          </cell>
          <cell r="E208">
            <v>143</v>
          </cell>
          <cell r="F208" t="str">
            <v xml:space="preserve">B S </v>
          </cell>
          <cell r="G208" t="str">
            <v xml:space="preserve"> PHY</v>
          </cell>
          <cell r="H208">
            <v>204</v>
          </cell>
          <cell r="I208">
            <v>0</v>
          </cell>
          <cell r="J208" t="str">
            <v xml:space="preserve"> </v>
          </cell>
          <cell r="K208">
            <v>10000</v>
          </cell>
          <cell r="L208">
            <v>18165</v>
          </cell>
          <cell r="M208"/>
          <cell r="N208"/>
          <cell r="O208">
            <v>18165</v>
          </cell>
          <cell r="P208">
            <v>512</v>
          </cell>
          <cell r="Q208">
            <v>7678</v>
          </cell>
          <cell r="R208">
            <v>6126</v>
          </cell>
          <cell r="S208">
            <v>0</v>
          </cell>
          <cell r="T208"/>
          <cell r="U208" t="str">
            <v>0</v>
          </cell>
          <cell r="V208">
            <v>14316</v>
          </cell>
          <cell r="W208">
            <v>3849</v>
          </cell>
          <cell r="X208">
            <v>-6151</v>
          </cell>
          <cell r="Y208">
            <v>6151</v>
          </cell>
          <cell r="Z208" t="str">
            <v>-</v>
          </cell>
          <cell r="AA208"/>
          <cell r="AB208"/>
          <cell r="AC208"/>
          <cell r="AD208" t="str">
            <v>Category-D / Active</v>
          </cell>
          <cell r="AE208" t="str">
            <v>mohitrawat22@iitk.ac.in</v>
          </cell>
          <cell r="AF208">
            <v>8058727559</v>
          </cell>
        </row>
        <row r="209">
          <cell r="B209">
            <v>220674</v>
          </cell>
          <cell r="C209" t="str">
            <v>MUDIT JAIN</v>
          </cell>
          <cell r="D209" t="str">
            <v>E</v>
          </cell>
          <cell r="E209">
            <v>156</v>
          </cell>
          <cell r="F209" t="str">
            <v xml:space="preserve">B TECH </v>
          </cell>
          <cell r="G209" t="str">
            <v xml:space="preserve"> EE</v>
          </cell>
          <cell r="H209">
            <v>205</v>
          </cell>
          <cell r="I209">
            <v>0</v>
          </cell>
          <cell r="J209" t="str">
            <v xml:space="preserve"> </v>
          </cell>
          <cell r="K209">
            <v>10000</v>
          </cell>
          <cell r="L209">
            <v>25329</v>
          </cell>
          <cell r="M209"/>
          <cell r="N209"/>
          <cell r="O209">
            <v>25329</v>
          </cell>
          <cell r="P209">
            <v>4161</v>
          </cell>
          <cell r="Q209">
            <v>0</v>
          </cell>
          <cell r="R209">
            <v>12851</v>
          </cell>
          <cell r="S209">
            <v>0</v>
          </cell>
          <cell r="T209"/>
          <cell r="U209" t="str">
            <v>0</v>
          </cell>
          <cell r="V209">
            <v>17012</v>
          </cell>
          <cell r="W209">
            <v>8317</v>
          </cell>
          <cell r="X209">
            <v>-1683</v>
          </cell>
          <cell r="Y209">
            <v>1683</v>
          </cell>
          <cell r="Z209" t="str">
            <v>-</v>
          </cell>
          <cell r="AA209"/>
          <cell r="AB209"/>
          <cell r="AC209"/>
          <cell r="AD209" t="str">
            <v>Category-A / Active</v>
          </cell>
          <cell r="AE209" t="str">
            <v>muditj22@iitk.ac.in</v>
          </cell>
          <cell r="AF209">
            <v>6375535713</v>
          </cell>
        </row>
        <row r="210">
          <cell r="B210">
            <v>220679</v>
          </cell>
          <cell r="C210" t="str">
            <v>NAGMANI NAYAN</v>
          </cell>
          <cell r="D210" t="str">
            <v>D</v>
          </cell>
          <cell r="E210">
            <v>237</v>
          </cell>
          <cell r="F210" t="str">
            <v xml:space="preserve">B TECH </v>
          </cell>
          <cell r="G210" t="str">
            <v xml:space="preserve"> AE</v>
          </cell>
          <cell r="H210">
            <v>206</v>
          </cell>
          <cell r="I210">
            <v>0</v>
          </cell>
          <cell r="J210" t="str">
            <v xml:space="preserve"> </v>
          </cell>
          <cell r="K210">
            <v>10000</v>
          </cell>
          <cell r="L210">
            <v>23910</v>
          </cell>
          <cell r="M210"/>
          <cell r="N210"/>
          <cell r="O210">
            <v>23910</v>
          </cell>
          <cell r="P210">
            <v>2986</v>
          </cell>
          <cell r="Q210">
            <v>8742</v>
          </cell>
          <cell r="R210">
            <v>7318</v>
          </cell>
          <cell r="S210">
            <v>0</v>
          </cell>
          <cell r="T210"/>
          <cell r="U210" t="str">
            <v>0</v>
          </cell>
          <cell r="V210">
            <v>19046</v>
          </cell>
          <cell r="W210">
            <v>4864</v>
          </cell>
          <cell r="X210">
            <v>-5136</v>
          </cell>
          <cell r="Y210">
            <v>5136</v>
          </cell>
          <cell r="Z210" t="str">
            <v>-</v>
          </cell>
          <cell r="AA210"/>
          <cell r="AB210"/>
          <cell r="AC210"/>
          <cell r="AD210" t="str">
            <v>Category-A / Active</v>
          </cell>
          <cell r="AE210" t="str">
            <v>nagmani22@iitk.ac.in</v>
          </cell>
          <cell r="AF210">
            <v>8092402009</v>
          </cell>
        </row>
        <row r="211">
          <cell r="B211">
            <v>220681</v>
          </cell>
          <cell r="C211" t="str">
            <v>NAITIK HARBHAJANKA</v>
          </cell>
          <cell r="D211" t="str">
            <v>B</v>
          </cell>
          <cell r="E211">
            <v>114</v>
          </cell>
          <cell r="F211" t="str">
            <v xml:space="preserve">B S </v>
          </cell>
          <cell r="G211" t="str">
            <v xml:space="preserve"> ECO</v>
          </cell>
          <cell r="H211">
            <v>207</v>
          </cell>
          <cell r="I211">
            <v>0</v>
          </cell>
          <cell r="J211" t="str">
            <v xml:space="preserve"> </v>
          </cell>
          <cell r="K211">
            <v>10000</v>
          </cell>
          <cell r="L211">
            <v>21141</v>
          </cell>
          <cell r="M211"/>
          <cell r="N211"/>
          <cell r="O211">
            <v>21141</v>
          </cell>
          <cell r="P211">
            <v>3088</v>
          </cell>
          <cell r="Q211">
            <v>8771</v>
          </cell>
          <cell r="R211">
            <v>5631</v>
          </cell>
          <cell r="S211">
            <v>0</v>
          </cell>
          <cell r="T211"/>
          <cell r="U211" t="str">
            <v>0</v>
          </cell>
          <cell r="V211">
            <v>17490</v>
          </cell>
          <cell r="W211">
            <v>3651</v>
          </cell>
          <cell r="X211">
            <v>-6349</v>
          </cell>
          <cell r="Y211">
            <v>6349</v>
          </cell>
          <cell r="Z211" t="str">
            <v>-</v>
          </cell>
          <cell r="AA211"/>
          <cell r="AB211"/>
          <cell r="AC211"/>
          <cell r="AD211" t="str">
            <v>Category-A / Active</v>
          </cell>
          <cell r="AE211" t="str">
            <v>naitik22@iitk.ac.in</v>
          </cell>
          <cell r="AF211">
            <v>8251049910</v>
          </cell>
        </row>
        <row r="212">
          <cell r="B212">
            <v>220688</v>
          </cell>
          <cell r="C212" t="str">
            <v>NAMAN SETHI</v>
          </cell>
          <cell r="D212" t="str">
            <v>B</v>
          </cell>
          <cell r="E212">
            <v>212</v>
          </cell>
          <cell r="F212" t="str">
            <v xml:space="preserve">B S </v>
          </cell>
          <cell r="G212" t="str">
            <v xml:space="preserve"> ECO</v>
          </cell>
          <cell r="H212">
            <v>208</v>
          </cell>
          <cell r="I212">
            <v>5</v>
          </cell>
          <cell r="J212" t="str">
            <v xml:space="preserve"> </v>
          </cell>
          <cell r="K212">
            <v>10000</v>
          </cell>
          <cell r="L212">
            <v>19924</v>
          </cell>
          <cell r="M212"/>
          <cell r="N212"/>
          <cell r="O212">
            <v>19924</v>
          </cell>
          <cell r="P212">
            <v>2731</v>
          </cell>
          <cell r="Q212">
            <v>7353</v>
          </cell>
          <cell r="R212">
            <v>6401</v>
          </cell>
          <cell r="S212">
            <v>0</v>
          </cell>
          <cell r="T212"/>
          <cell r="U212" t="str">
            <v>0</v>
          </cell>
          <cell r="V212">
            <v>16490</v>
          </cell>
          <cell r="W212">
            <v>3434</v>
          </cell>
          <cell r="X212">
            <v>-6566</v>
          </cell>
          <cell r="Y212">
            <v>6566</v>
          </cell>
          <cell r="Z212" t="str">
            <v>-</v>
          </cell>
          <cell r="AA212"/>
          <cell r="AB212"/>
          <cell r="AC212"/>
          <cell r="AD212" t="str">
            <v>Category-A / Active</v>
          </cell>
          <cell r="AE212" t="str">
            <v>namansethi22@iitk.ac.in</v>
          </cell>
          <cell r="AF212">
            <v>9769071356</v>
          </cell>
        </row>
        <row r="213">
          <cell r="B213">
            <v>220696</v>
          </cell>
          <cell r="C213" t="str">
            <v>NARENDRA KUMAR AHIRWAR</v>
          </cell>
          <cell r="D213" t="str">
            <v>D</v>
          </cell>
          <cell r="E213">
            <v>236</v>
          </cell>
          <cell r="F213" t="str">
            <v xml:space="preserve">B TECH </v>
          </cell>
          <cell r="G213" t="str">
            <v xml:space="preserve"> CE</v>
          </cell>
          <cell r="H213">
            <v>209</v>
          </cell>
          <cell r="I213">
            <v>0</v>
          </cell>
          <cell r="J213" t="str">
            <v xml:space="preserve"> </v>
          </cell>
          <cell r="K213">
            <v>10000</v>
          </cell>
          <cell r="L213">
            <v>22071</v>
          </cell>
          <cell r="M213"/>
          <cell r="N213"/>
          <cell r="O213">
            <v>22071</v>
          </cell>
          <cell r="P213">
            <v>3232</v>
          </cell>
          <cell r="Q213">
            <v>8444</v>
          </cell>
          <cell r="R213">
            <v>6640</v>
          </cell>
          <cell r="S213">
            <v>0</v>
          </cell>
          <cell r="T213"/>
          <cell r="U213" t="str">
            <v>0</v>
          </cell>
          <cell r="V213">
            <v>18316</v>
          </cell>
          <cell r="W213">
            <v>3755</v>
          </cell>
          <cell r="X213">
            <v>-6245</v>
          </cell>
          <cell r="Y213">
            <v>6245</v>
          </cell>
          <cell r="Z213" t="str">
            <v>-</v>
          </cell>
          <cell r="AA213"/>
          <cell r="AB213"/>
          <cell r="AC213"/>
          <cell r="AD213" t="str">
            <v>Category-A / Active</v>
          </cell>
          <cell r="AE213" t="str">
            <v>narendrak22@iitk.ac.in</v>
          </cell>
          <cell r="AF213">
            <v>8817078405</v>
          </cell>
        </row>
        <row r="214">
          <cell r="B214">
            <v>220697</v>
          </cell>
          <cell r="C214" t="str">
            <v>NAVDEEP PRAJAPATI</v>
          </cell>
          <cell r="D214" t="str">
            <v>E</v>
          </cell>
          <cell r="E214">
            <v>251</v>
          </cell>
          <cell r="F214" t="str">
            <v xml:space="preserve">B TECH </v>
          </cell>
          <cell r="G214" t="str">
            <v xml:space="preserve"> ME</v>
          </cell>
          <cell r="H214">
            <v>210</v>
          </cell>
          <cell r="I214">
            <v>0</v>
          </cell>
          <cell r="J214" t="str">
            <v xml:space="preserve"> </v>
          </cell>
          <cell r="K214">
            <v>10000</v>
          </cell>
          <cell r="L214">
            <v>21007</v>
          </cell>
          <cell r="M214"/>
          <cell r="N214"/>
          <cell r="O214">
            <v>21007</v>
          </cell>
          <cell r="P214">
            <v>4036</v>
          </cell>
          <cell r="Q214">
            <v>7475</v>
          </cell>
          <cell r="R214">
            <v>5420</v>
          </cell>
          <cell r="S214">
            <v>0</v>
          </cell>
          <cell r="T214"/>
          <cell r="U214" t="str">
            <v>0</v>
          </cell>
          <cell r="V214">
            <v>16931</v>
          </cell>
          <cell r="W214">
            <v>4076</v>
          </cell>
          <cell r="X214">
            <v>-5924</v>
          </cell>
          <cell r="Y214">
            <v>5924</v>
          </cell>
          <cell r="Z214" t="str">
            <v>-</v>
          </cell>
          <cell r="AA214"/>
          <cell r="AB214"/>
          <cell r="AC214"/>
          <cell r="AD214" t="str">
            <v>Category-A / Active</v>
          </cell>
          <cell r="AE214" t="str">
            <v>navdeepp22@iitk.ac.in</v>
          </cell>
          <cell r="AF214">
            <v>9343525027</v>
          </cell>
        </row>
        <row r="215">
          <cell r="B215">
            <v>220700</v>
          </cell>
          <cell r="C215" t="str">
            <v>NAVEEN KUMAR MEENA</v>
          </cell>
          <cell r="D215" t="str">
            <v>C</v>
          </cell>
          <cell r="E215">
            <v>132</v>
          </cell>
          <cell r="F215" t="str">
            <v xml:space="preserve">B TECH </v>
          </cell>
          <cell r="G215" t="str">
            <v xml:space="preserve"> ME</v>
          </cell>
          <cell r="H215">
            <v>211</v>
          </cell>
          <cell r="I215">
            <v>0</v>
          </cell>
          <cell r="J215" t="str">
            <v xml:space="preserve"> </v>
          </cell>
          <cell r="K215">
            <v>10000</v>
          </cell>
          <cell r="L215">
            <v>24137</v>
          </cell>
          <cell r="M215"/>
          <cell r="N215"/>
          <cell r="O215">
            <v>24137</v>
          </cell>
          <cell r="P215">
            <v>4181</v>
          </cell>
          <cell r="Q215">
            <v>0</v>
          </cell>
          <cell r="R215">
            <v>15483</v>
          </cell>
          <cell r="S215">
            <v>0</v>
          </cell>
          <cell r="T215"/>
          <cell r="U215" t="str">
            <v>0</v>
          </cell>
          <cell r="V215">
            <v>19664</v>
          </cell>
          <cell r="W215">
            <v>4473</v>
          </cell>
          <cell r="X215">
            <v>-5527</v>
          </cell>
          <cell r="Y215">
            <v>5527</v>
          </cell>
          <cell r="Z215" t="str">
            <v>-</v>
          </cell>
          <cell r="AA215"/>
          <cell r="AB215"/>
          <cell r="AC215"/>
          <cell r="AD215" t="str">
            <v>Category-D / Active</v>
          </cell>
          <cell r="AE215" t="str">
            <v>naveenkm22@iitk.ac.in</v>
          </cell>
          <cell r="AF215">
            <v>9950117489</v>
          </cell>
        </row>
        <row r="216">
          <cell r="B216">
            <v>220701</v>
          </cell>
          <cell r="C216" t="str">
            <v>NAVNIT PATEL</v>
          </cell>
          <cell r="D216" t="str">
            <v>D</v>
          </cell>
          <cell r="E216">
            <v>241</v>
          </cell>
          <cell r="F216" t="str">
            <v xml:space="preserve">B TECH </v>
          </cell>
          <cell r="G216" t="str">
            <v xml:space="preserve"> ME</v>
          </cell>
          <cell r="H216">
            <v>212</v>
          </cell>
          <cell r="I216">
            <v>0</v>
          </cell>
          <cell r="J216" t="str">
            <v xml:space="preserve"> </v>
          </cell>
          <cell r="K216">
            <v>10000</v>
          </cell>
          <cell r="L216">
            <v>26518</v>
          </cell>
          <cell r="M216"/>
          <cell r="N216"/>
          <cell r="O216">
            <v>26518</v>
          </cell>
          <cell r="P216">
            <v>4807</v>
          </cell>
          <cell r="Q216">
            <v>8815</v>
          </cell>
          <cell r="R216">
            <v>7769</v>
          </cell>
          <cell r="S216">
            <v>0</v>
          </cell>
          <cell r="T216"/>
          <cell r="U216" t="str">
            <v>0</v>
          </cell>
          <cell r="V216">
            <v>21391</v>
          </cell>
          <cell r="W216">
            <v>5127</v>
          </cell>
          <cell r="X216">
            <v>-4873</v>
          </cell>
          <cell r="Y216">
            <v>4873</v>
          </cell>
          <cell r="Z216" t="str">
            <v>-</v>
          </cell>
          <cell r="AA216"/>
          <cell r="AB216"/>
          <cell r="AC216"/>
          <cell r="AD216" t="str">
            <v>Category-A / Active</v>
          </cell>
          <cell r="AE216" t="str">
            <v>navnitp22@iitk.ac.in</v>
          </cell>
          <cell r="AF216">
            <v>6204109065</v>
          </cell>
        </row>
        <row r="217">
          <cell r="B217">
            <v>220704</v>
          </cell>
          <cell r="C217" t="str">
            <v>NEERAJ KUMAR</v>
          </cell>
          <cell r="D217" t="str">
            <v>A</v>
          </cell>
          <cell r="E217">
            <v>208</v>
          </cell>
          <cell r="F217" t="str">
            <v xml:space="preserve">B TECH </v>
          </cell>
          <cell r="G217" t="str">
            <v xml:space="preserve"> ME</v>
          </cell>
          <cell r="H217">
            <v>213</v>
          </cell>
          <cell r="I217">
            <v>0</v>
          </cell>
          <cell r="J217" t="str">
            <v xml:space="preserve"> </v>
          </cell>
          <cell r="K217">
            <v>10000</v>
          </cell>
          <cell r="L217">
            <v>25899</v>
          </cell>
          <cell r="M217"/>
          <cell r="N217"/>
          <cell r="O217">
            <v>25899</v>
          </cell>
          <cell r="P217">
            <v>4039</v>
          </cell>
          <cell r="Q217">
            <v>9792</v>
          </cell>
          <cell r="R217">
            <v>7647</v>
          </cell>
          <cell r="S217">
            <v>0</v>
          </cell>
          <cell r="T217"/>
          <cell r="U217" t="str">
            <v>0</v>
          </cell>
          <cell r="V217">
            <v>21478</v>
          </cell>
          <cell r="W217">
            <v>4421</v>
          </cell>
          <cell r="X217">
            <v>-5579</v>
          </cell>
          <cell r="Y217">
            <v>5579</v>
          </cell>
          <cell r="Z217" t="str">
            <v>-</v>
          </cell>
          <cell r="AA217"/>
          <cell r="AB217"/>
          <cell r="AC217"/>
          <cell r="AD217" t="str">
            <v>Category-D / Active</v>
          </cell>
          <cell r="AE217" t="str">
            <v>neerakr22@iitk.ac.in</v>
          </cell>
          <cell r="AF217">
            <v>8306463521</v>
          </cell>
        </row>
        <row r="218">
          <cell r="B218">
            <v>220708</v>
          </cell>
          <cell r="C218" t="str">
            <v>NIKHIL GUPTA</v>
          </cell>
          <cell r="D218" t="str">
            <v>B</v>
          </cell>
          <cell r="E218">
            <v>210</v>
          </cell>
          <cell r="F218" t="str">
            <v xml:space="preserve">B TECH </v>
          </cell>
          <cell r="G218" t="str">
            <v xml:space="preserve"> CHE</v>
          </cell>
          <cell r="H218">
            <v>214</v>
          </cell>
          <cell r="I218">
            <v>0</v>
          </cell>
          <cell r="J218" t="str">
            <v xml:space="preserve"> </v>
          </cell>
          <cell r="K218">
            <v>10000</v>
          </cell>
          <cell r="L218">
            <v>24465</v>
          </cell>
          <cell r="M218"/>
          <cell r="N218"/>
          <cell r="O218">
            <v>24465</v>
          </cell>
          <cell r="P218">
            <v>3411</v>
          </cell>
          <cell r="Q218">
            <v>9665</v>
          </cell>
          <cell r="R218">
            <v>6981</v>
          </cell>
          <cell r="S218">
            <v>0</v>
          </cell>
          <cell r="T218"/>
          <cell r="U218" t="str">
            <v>0</v>
          </cell>
          <cell r="V218">
            <v>20057</v>
          </cell>
          <cell r="W218">
            <v>4408</v>
          </cell>
          <cell r="X218">
            <v>-5592</v>
          </cell>
          <cell r="Y218">
            <v>5592</v>
          </cell>
          <cell r="Z218" t="str">
            <v>-</v>
          </cell>
          <cell r="AA218"/>
          <cell r="AB218"/>
          <cell r="AC218"/>
          <cell r="AD218" t="str">
            <v>Category-A / Active</v>
          </cell>
          <cell r="AE218" t="str">
            <v>nikhilg22@iitk.ac.in</v>
          </cell>
          <cell r="AF218">
            <v>9136586884</v>
          </cell>
        </row>
        <row r="219">
          <cell r="B219">
            <v>220709</v>
          </cell>
          <cell r="C219" t="str">
            <v>NIKHIL JAIN</v>
          </cell>
          <cell r="D219" t="str">
            <v>A</v>
          </cell>
          <cell r="E219">
            <v>209</v>
          </cell>
          <cell r="F219" t="str">
            <v xml:space="preserve">B TECH </v>
          </cell>
          <cell r="G219" t="str">
            <v xml:space="preserve"> EE</v>
          </cell>
          <cell r="H219">
            <v>215</v>
          </cell>
          <cell r="I219">
            <v>0</v>
          </cell>
          <cell r="J219" t="str">
            <v xml:space="preserve"> </v>
          </cell>
          <cell r="K219">
            <v>10000</v>
          </cell>
          <cell r="L219">
            <v>22332</v>
          </cell>
          <cell r="M219"/>
          <cell r="N219"/>
          <cell r="O219">
            <v>22332</v>
          </cell>
          <cell r="P219">
            <v>3950</v>
          </cell>
          <cell r="Q219">
            <v>0</v>
          </cell>
          <cell r="R219">
            <v>14764</v>
          </cell>
          <cell r="S219">
            <v>0</v>
          </cell>
          <cell r="T219"/>
          <cell r="U219" t="str">
            <v>0</v>
          </cell>
          <cell r="V219">
            <v>18714</v>
          </cell>
          <cell r="W219">
            <v>3618</v>
          </cell>
          <cell r="X219">
            <v>-6382</v>
          </cell>
          <cell r="Y219">
            <v>6382</v>
          </cell>
          <cell r="Z219" t="str">
            <v>-</v>
          </cell>
          <cell r="AA219"/>
          <cell r="AB219"/>
          <cell r="AC219"/>
          <cell r="AD219" t="str">
            <v>Category-A / Active</v>
          </cell>
          <cell r="AE219" t="str">
            <v>nikhilj22@iitk.ac.in</v>
          </cell>
          <cell r="AF219">
            <v>8619744807</v>
          </cell>
        </row>
        <row r="220">
          <cell r="B220">
            <v>220715</v>
          </cell>
          <cell r="C220" t="str">
            <v>NILESH MANESHWAR</v>
          </cell>
          <cell r="D220" t="str">
            <v>D</v>
          </cell>
          <cell r="E220">
            <v>144</v>
          </cell>
          <cell r="F220" t="str">
            <v xml:space="preserve">B TECH </v>
          </cell>
          <cell r="G220" t="str">
            <v xml:space="preserve"> CSE</v>
          </cell>
          <cell r="H220">
            <v>216</v>
          </cell>
          <cell r="I220">
            <v>0</v>
          </cell>
          <cell r="J220" t="str">
            <v xml:space="preserve"> </v>
          </cell>
          <cell r="K220">
            <v>10000</v>
          </cell>
          <cell r="L220">
            <v>22607</v>
          </cell>
          <cell r="M220"/>
          <cell r="N220"/>
          <cell r="O220">
            <v>22607</v>
          </cell>
          <cell r="P220">
            <v>4418</v>
          </cell>
          <cell r="Q220">
            <v>0</v>
          </cell>
          <cell r="R220">
            <v>14305</v>
          </cell>
          <cell r="S220">
            <v>0</v>
          </cell>
          <cell r="T220"/>
          <cell r="U220" t="str">
            <v>0</v>
          </cell>
          <cell r="V220">
            <v>18723</v>
          </cell>
          <cell r="W220">
            <v>3884</v>
          </cell>
          <cell r="X220">
            <v>-6116</v>
          </cell>
          <cell r="Y220">
            <v>6116</v>
          </cell>
          <cell r="Z220" t="str">
            <v>-</v>
          </cell>
          <cell r="AA220"/>
          <cell r="AB220"/>
          <cell r="AC220"/>
          <cell r="AD220" t="str">
            <v>Category-A / Active</v>
          </cell>
          <cell r="AE220" t="str">
            <v>mnilesh22@iitk.ac.in</v>
          </cell>
          <cell r="AF220">
            <v>8305100535</v>
          </cell>
        </row>
        <row r="221">
          <cell r="B221">
            <v>220719</v>
          </cell>
          <cell r="C221" t="str">
            <v>NIRLESH PANDEY</v>
          </cell>
          <cell r="D221" t="str">
            <v>C</v>
          </cell>
          <cell r="E221">
            <v>129</v>
          </cell>
          <cell r="F221" t="str">
            <v xml:space="preserve">B S </v>
          </cell>
          <cell r="G221" t="str">
            <v xml:space="preserve"> MTH</v>
          </cell>
          <cell r="H221">
            <v>217</v>
          </cell>
          <cell r="I221">
            <v>0</v>
          </cell>
          <cell r="J221" t="str">
            <v xml:space="preserve"> </v>
          </cell>
          <cell r="K221">
            <v>10000</v>
          </cell>
          <cell r="L221">
            <v>33930</v>
          </cell>
          <cell r="M221"/>
          <cell r="N221"/>
          <cell r="O221">
            <v>33930</v>
          </cell>
          <cell r="P221">
            <v>3591</v>
          </cell>
          <cell r="Q221">
            <v>13825</v>
          </cell>
          <cell r="R221">
            <v>10812</v>
          </cell>
          <cell r="S221">
            <v>0</v>
          </cell>
          <cell r="T221"/>
          <cell r="U221" t="str">
            <v>0</v>
          </cell>
          <cell r="V221">
            <v>28228</v>
          </cell>
          <cell r="W221">
            <v>5702</v>
          </cell>
          <cell r="X221">
            <v>-4298</v>
          </cell>
          <cell r="Y221">
            <v>4298</v>
          </cell>
          <cell r="Z221" t="str">
            <v>-</v>
          </cell>
          <cell r="AA221"/>
          <cell r="AB221"/>
          <cell r="AC221"/>
          <cell r="AD221" t="str">
            <v>Category-B / Active</v>
          </cell>
          <cell r="AE221" t="str">
            <v>nirleshp22@iitk.ac.in</v>
          </cell>
          <cell r="AF221">
            <v>7983096050</v>
          </cell>
        </row>
        <row r="222">
          <cell r="B222">
            <v>220720</v>
          </cell>
          <cell r="C222" t="str">
            <v>NISCHAY MITTAL</v>
          </cell>
          <cell r="D222" t="str">
            <v>B</v>
          </cell>
          <cell r="E222">
            <v>220</v>
          </cell>
          <cell r="F222" t="str">
            <v xml:space="preserve">B TECH </v>
          </cell>
          <cell r="G222" t="str">
            <v xml:space="preserve"> BSBE</v>
          </cell>
          <cell r="H222">
            <v>218</v>
          </cell>
          <cell r="I222">
            <v>0</v>
          </cell>
          <cell r="J222" t="str">
            <v xml:space="preserve"> </v>
          </cell>
          <cell r="K222">
            <v>10000</v>
          </cell>
          <cell r="L222">
            <v>29337</v>
          </cell>
          <cell r="M222"/>
          <cell r="N222"/>
          <cell r="O222">
            <v>29337</v>
          </cell>
          <cell r="P222" t="str">
            <v>0</v>
          </cell>
          <cell r="Q222">
            <v>0</v>
          </cell>
          <cell r="R222">
            <v>22284</v>
          </cell>
          <cell r="S222">
            <v>0</v>
          </cell>
          <cell r="T222"/>
          <cell r="U222" t="str">
            <v>0</v>
          </cell>
          <cell r="V222">
            <v>22284</v>
          </cell>
          <cell r="W222">
            <v>7053</v>
          </cell>
          <cell r="X222">
            <v>-2947</v>
          </cell>
          <cell r="Y222">
            <v>2947</v>
          </cell>
          <cell r="Z222" t="str">
            <v>-</v>
          </cell>
          <cell r="AA222"/>
          <cell r="AB222"/>
          <cell r="AC222"/>
          <cell r="AD222" t="str">
            <v>Category-D / Active</v>
          </cell>
          <cell r="AE222" t="str">
            <v>nischaym22@iitk.ac.in</v>
          </cell>
          <cell r="AF222">
            <v>7814916159</v>
          </cell>
        </row>
        <row r="223">
          <cell r="B223">
            <v>220721</v>
          </cell>
          <cell r="C223" t="str">
            <v>NISCHAY PATEL</v>
          </cell>
          <cell r="D223" t="str">
            <v>B</v>
          </cell>
          <cell r="E223">
            <v>211</v>
          </cell>
          <cell r="F223" t="str">
            <v xml:space="preserve">B TECH </v>
          </cell>
          <cell r="G223" t="str">
            <v xml:space="preserve"> BSBE</v>
          </cell>
          <cell r="H223">
            <v>219</v>
          </cell>
          <cell r="I223">
            <v>0</v>
          </cell>
          <cell r="J223" t="str">
            <v xml:space="preserve"> </v>
          </cell>
          <cell r="K223">
            <v>10000</v>
          </cell>
          <cell r="L223">
            <v>21408</v>
          </cell>
          <cell r="M223"/>
          <cell r="N223"/>
          <cell r="O223">
            <v>21408</v>
          </cell>
          <cell r="P223">
            <v>1800</v>
          </cell>
          <cell r="Q223">
            <v>8424</v>
          </cell>
          <cell r="R223">
            <v>6763</v>
          </cell>
          <cell r="S223">
            <v>0</v>
          </cell>
          <cell r="T223"/>
          <cell r="U223" t="str">
            <v>0</v>
          </cell>
          <cell r="V223">
            <v>16987</v>
          </cell>
          <cell r="W223">
            <v>4421</v>
          </cell>
          <cell r="X223">
            <v>-5579</v>
          </cell>
          <cell r="Y223">
            <v>5579</v>
          </cell>
          <cell r="Z223" t="str">
            <v>-</v>
          </cell>
          <cell r="AA223"/>
          <cell r="AB223"/>
          <cell r="AC223"/>
          <cell r="AD223" t="str">
            <v>Category-A / Active</v>
          </cell>
          <cell r="AE223" t="str">
            <v>nischayp22@iitk.ac.in</v>
          </cell>
          <cell r="AF223">
            <v>8320040291</v>
          </cell>
        </row>
        <row r="224">
          <cell r="B224">
            <v>220734</v>
          </cell>
          <cell r="C224" t="str">
            <v>NITIN KUMAR</v>
          </cell>
          <cell r="D224" t="str">
            <v>E</v>
          </cell>
          <cell r="E224">
            <v>153</v>
          </cell>
          <cell r="F224" t="str">
            <v xml:space="preserve">B TECH </v>
          </cell>
          <cell r="G224" t="str">
            <v xml:space="preserve"> ME</v>
          </cell>
          <cell r="H224">
            <v>220</v>
          </cell>
          <cell r="I224">
            <v>0</v>
          </cell>
          <cell r="J224" t="str">
            <v xml:space="preserve"> </v>
          </cell>
          <cell r="K224">
            <v>10000</v>
          </cell>
          <cell r="L224">
            <v>23625</v>
          </cell>
          <cell r="M224"/>
          <cell r="N224"/>
          <cell r="O224">
            <v>23625</v>
          </cell>
          <cell r="P224">
            <v>4110</v>
          </cell>
          <cell r="Q224">
            <v>8213</v>
          </cell>
          <cell r="R224">
            <v>6555</v>
          </cell>
          <cell r="S224">
            <v>0</v>
          </cell>
          <cell r="T224"/>
          <cell r="U224" t="str">
            <v>0</v>
          </cell>
          <cell r="V224">
            <v>18878</v>
          </cell>
          <cell r="W224">
            <v>4747</v>
          </cell>
          <cell r="X224">
            <v>-5253</v>
          </cell>
          <cell r="Y224">
            <v>5253</v>
          </cell>
          <cell r="Z224" t="str">
            <v>-</v>
          </cell>
          <cell r="AA224"/>
          <cell r="AB224"/>
          <cell r="AC224"/>
          <cell r="AD224" t="str">
            <v>Category-D / Active</v>
          </cell>
          <cell r="AE224" t="str">
            <v>nitinkumar22@iitk.ac.in</v>
          </cell>
          <cell r="AF224">
            <v>9958949055</v>
          </cell>
        </row>
        <row r="225">
          <cell r="B225">
            <v>220737</v>
          </cell>
          <cell r="C225" t="str">
            <v>OMKAR PRUSTY</v>
          </cell>
          <cell r="D225" t="str">
            <v>B</v>
          </cell>
          <cell r="E225">
            <v>214</v>
          </cell>
          <cell r="F225" t="str">
            <v xml:space="preserve">B TECH </v>
          </cell>
          <cell r="G225" t="str">
            <v xml:space="preserve"> ME</v>
          </cell>
          <cell r="H225">
            <v>221</v>
          </cell>
          <cell r="I225">
            <v>0</v>
          </cell>
          <cell r="J225" t="str">
            <v xml:space="preserve"> </v>
          </cell>
          <cell r="K225">
            <v>10000</v>
          </cell>
          <cell r="L225">
            <v>23913</v>
          </cell>
          <cell r="M225"/>
          <cell r="N225"/>
          <cell r="O225">
            <v>23913</v>
          </cell>
          <cell r="P225">
            <v>3548</v>
          </cell>
          <cell r="Q225">
            <v>8685</v>
          </cell>
          <cell r="R225">
            <v>7244</v>
          </cell>
          <cell r="S225">
            <v>0</v>
          </cell>
          <cell r="T225"/>
          <cell r="U225" t="str">
            <v>0</v>
          </cell>
          <cell r="V225">
            <v>19477</v>
          </cell>
          <cell r="W225">
            <v>4436</v>
          </cell>
          <cell r="X225">
            <v>-5564</v>
          </cell>
          <cell r="Y225">
            <v>5564</v>
          </cell>
          <cell r="Z225" t="str">
            <v>-</v>
          </cell>
          <cell r="AA225"/>
          <cell r="AB225"/>
          <cell r="AC225"/>
          <cell r="AD225" t="str">
            <v>Category-A / Active</v>
          </cell>
          <cell r="AE225" t="str">
            <v>omkarp22@iitk.ac.in</v>
          </cell>
          <cell r="AF225">
            <v>7205910871</v>
          </cell>
        </row>
        <row r="226">
          <cell r="B226">
            <v>220744</v>
          </cell>
          <cell r="C226" t="str">
            <v>PALAGIRI TOUSIF AHAMAD</v>
          </cell>
          <cell r="D226" t="str">
            <v>B</v>
          </cell>
          <cell r="E226">
            <v>216</v>
          </cell>
          <cell r="F226" t="str">
            <v xml:space="preserve">B TECH </v>
          </cell>
          <cell r="G226" t="str">
            <v xml:space="preserve"> CSE</v>
          </cell>
          <cell r="H226">
            <v>222</v>
          </cell>
          <cell r="I226">
            <v>0</v>
          </cell>
          <cell r="J226" t="str">
            <v xml:space="preserve"> </v>
          </cell>
          <cell r="K226">
            <v>10000</v>
          </cell>
          <cell r="L226">
            <v>25820</v>
          </cell>
          <cell r="M226"/>
          <cell r="N226"/>
          <cell r="O226">
            <v>25820</v>
          </cell>
          <cell r="P226">
            <v>4479</v>
          </cell>
          <cell r="Q226">
            <v>9120</v>
          </cell>
          <cell r="R226">
            <v>7352</v>
          </cell>
          <cell r="S226">
            <v>0</v>
          </cell>
          <cell r="T226"/>
          <cell r="U226" t="str">
            <v>0</v>
          </cell>
          <cell r="V226">
            <v>20951</v>
          </cell>
          <cell r="W226">
            <v>4869</v>
          </cell>
          <cell r="X226">
            <v>-5131</v>
          </cell>
          <cell r="Y226">
            <v>5131</v>
          </cell>
          <cell r="Z226" t="str">
            <v>-</v>
          </cell>
          <cell r="AA226"/>
          <cell r="AB226"/>
          <cell r="AC226"/>
          <cell r="AD226" t="str">
            <v>Category-A / Active</v>
          </cell>
          <cell r="AE226" t="str">
            <v>atousif22@iitk.ac.in</v>
          </cell>
          <cell r="AF226">
            <v>9000027394</v>
          </cell>
        </row>
        <row r="227">
          <cell r="B227">
            <v>220747</v>
          </cell>
          <cell r="C227" t="str">
            <v>PALLAV GOYAL</v>
          </cell>
          <cell r="D227" t="str">
            <v>D</v>
          </cell>
          <cell r="E227">
            <v>244</v>
          </cell>
          <cell r="F227" t="str">
            <v xml:space="preserve">B TECH </v>
          </cell>
          <cell r="G227" t="str">
            <v xml:space="preserve"> CSE</v>
          </cell>
          <cell r="H227">
            <v>223</v>
          </cell>
          <cell r="I227">
            <v>0</v>
          </cell>
          <cell r="J227" t="str">
            <v xml:space="preserve"> </v>
          </cell>
          <cell r="K227">
            <v>10000</v>
          </cell>
          <cell r="L227">
            <v>20123</v>
          </cell>
          <cell r="M227"/>
          <cell r="N227"/>
          <cell r="O227">
            <v>20123</v>
          </cell>
          <cell r="P227">
            <v>1616</v>
          </cell>
          <cell r="Q227">
            <v>8511</v>
          </cell>
          <cell r="R227">
            <v>6303</v>
          </cell>
          <cell r="S227">
            <v>0</v>
          </cell>
          <cell r="T227"/>
          <cell r="U227" t="str">
            <v>0</v>
          </cell>
          <cell r="V227">
            <v>16430</v>
          </cell>
          <cell r="W227">
            <v>3693</v>
          </cell>
          <cell r="X227">
            <v>-6307</v>
          </cell>
          <cell r="Y227">
            <v>6307</v>
          </cell>
          <cell r="Z227" t="str">
            <v>-</v>
          </cell>
          <cell r="AA227"/>
          <cell r="AB227"/>
          <cell r="AC227"/>
          <cell r="AD227" t="str">
            <v>Category-A / Active</v>
          </cell>
          <cell r="AE227" t="str">
            <v>pallavg22@iitk.ac.in</v>
          </cell>
          <cell r="AF227">
            <v>9166161447</v>
          </cell>
        </row>
        <row r="228">
          <cell r="B228">
            <v>220754</v>
          </cell>
          <cell r="C228" t="str">
            <v>PARNAPALLI SARATH KUMAR</v>
          </cell>
          <cell r="D228" t="str">
            <v>A</v>
          </cell>
          <cell r="E228">
            <v>201</v>
          </cell>
          <cell r="F228" t="str">
            <v xml:space="preserve">B S </v>
          </cell>
          <cell r="G228" t="str">
            <v xml:space="preserve"> SDS</v>
          </cell>
          <cell r="H228">
            <v>224</v>
          </cell>
          <cell r="I228">
            <v>0</v>
          </cell>
          <cell r="J228" t="str">
            <v xml:space="preserve"> </v>
          </cell>
          <cell r="K228">
            <v>10000</v>
          </cell>
          <cell r="L228">
            <v>25651</v>
          </cell>
          <cell r="M228"/>
          <cell r="N228"/>
          <cell r="O228">
            <v>25651</v>
          </cell>
          <cell r="P228">
            <v>2188</v>
          </cell>
          <cell r="Q228">
            <v>9487</v>
          </cell>
          <cell r="R228">
            <v>8538</v>
          </cell>
          <cell r="S228">
            <v>0</v>
          </cell>
          <cell r="T228"/>
          <cell r="U228" t="str">
            <v>0</v>
          </cell>
          <cell r="V228">
            <v>20213</v>
          </cell>
          <cell r="W228">
            <v>5438</v>
          </cell>
          <cell r="X228">
            <v>-4562</v>
          </cell>
          <cell r="Y228">
            <v>4562</v>
          </cell>
          <cell r="Z228" t="str">
            <v>-</v>
          </cell>
          <cell r="AA228"/>
          <cell r="AB228"/>
          <cell r="AC228"/>
          <cell r="AD228" t="str">
            <v>Category-A / Active</v>
          </cell>
          <cell r="AE228" t="str">
            <v>psarath22@iitk.ac.in</v>
          </cell>
          <cell r="AF228">
            <v>9014683567</v>
          </cell>
        </row>
        <row r="229">
          <cell r="B229">
            <v>220759</v>
          </cell>
          <cell r="C229" t="str">
            <v>PATIL PIYUSH SHIVAJI</v>
          </cell>
          <cell r="D229" t="str">
            <v>C</v>
          </cell>
          <cell r="E229">
            <v>231</v>
          </cell>
          <cell r="F229" t="str">
            <v xml:space="preserve">B TECH </v>
          </cell>
          <cell r="G229" t="str">
            <v xml:space="preserve"> CSE</v>
          </cell>
          <cell r="H229">
            <v>225</v>
          </cell>
          <cell r="I229">
            <v>0</v>
          </cell>
          <cell r="J229" t="str">
            <v xml:space="preserve"> </v>
          </cell>
          <cell r="K229">
            <v>10000</v>
          </cell>
          <cell r="L229">
            <v>22009</v>
          </cell>
          <cell r="M229"/>
          <cell r="N229"/>
          <cell r="O229">
            <v>22009</v>
          </cell>
          <cell r="P229" t="str">
            <v>0</v>
          </cell>
          <cell r="Q229">
            <v>0</v>
          </cell>
          <cell r="R229">
            <v>18037</v>
          </cell>
          <cell r="S229">
            <v>0</v>
          </cell>
          <cell r="T229"/>
          <cell r="U229" t="str">
            <v>0</v>
          </cell>
          <cell r="V229">
            <v>18037</v>
          </cell>
          <cell r="W229">
            <v>3972</v>
          </cell>
          <cell r="X229">
            <v>-6028</v>
          </cell>
          <cell r="Y229">
            <v>6028</v>
          </cell>
          <cell r="Z229" t="str">
            <v>-</v>
          </cell>
          <cell r="AA229"/>
          <cell r="AB229"/>
          <cell r="AC229"/>
          <cell r="AD229" t="str">
            <v>Category-A / Active</v>
          </cell>
          <cell r="AE229" t="str">
            <v>patilps22@iitk.ac.in</v>
          </cell>
          <cell r="AF229">
            <v>8788905123</v>
          </cell>
        </row>
        <row r="230">
          <cell r="B230">
            <v>220773</v>
          </cell>
          <cell r="C230" t="str">
            <v>PRABHANSHU CHOUDHARY</v>
          </cell>
          <cell r="D230" t="str">
            <v>D</v>
          </cell>
          <cell r="E230">
            <v>246</v>
          </cell>
          <cell r="F230" t="str">
            <v xml:space="preserve">B TECH </v>
          </cell>
          <cell r="G230" t="str">
            <v xml:space="preserve"> MSE</v>
          </cell>
          <cell r="H230">
            <v>226</v>
          </cell>
          <cell r="I230">
            <v>0</v>
          </cell>
          <cell r="J230" t="str">
            <v xml:space="preserve"> </v>
          </cell>
          <cell r="K230">
            <v>10000</v>
          </cell>
          <cell r="L230">
            <v>20858</v>
          </cell>
          <cell r="M230"/>
          <cell r="N230"/>
          <cell r="O230">
            <v>20858</v>
          </cell>
          <cell r="P230">
            <v>3950</v>
          </cell>
          <cell r="Q230">
            <v>6662</v>
          </cell>
          <cell r="R230">
            <v>6286</v>
          </cell>
          <cell r="S230">
            <v>0</v>
          </cell>
          <cell r="T230"/>
          <cell r="U230" t="str">
            <v>0</v>
          </cell>
          <cell r="V230">
            <v>16898</v>
          </cell>
          <cell r="W230">
            <v>3960</v>
          </cell>
          <cell r="X230">
            <v>-6040</v>
          </cell>
          <cell r="Y230">
            <v>6040</v>
          </cell>
          <cell r="Z230" t="str">
            <v>-</v>
          </cell>
          <cell r="AA230"/>
          <cell r="AB230"/>
          <cell r="AC230"/>
          <cell r="AD230" t="str">
            <v>Category-A / Active</v>
          </cell>
          <cell r="AE230" t="str">
            <v>prabhanshu22@iitk.ac.in</v>
          </cell>
          <cell r="AF230">
            <v>9111721881</v>
          </cell>
        </row>
        <row r="231">
          <cell r="B231">
            <v>220791</v>
          </cell>
          <cell r="C231" t="str">
            <v>PRANAV AGRAWAL</v>
          </cell>
          <cell r="D231" t="str">
            <v>E</v>
          </cell>
          <cell r="E231">
            <v>157</v>
          </cell>
          <cell r="F231" t="str">
            <v xml:space="preserve">B S </v>
          </cell>
          <cell r="G231" t="str">
            <v xml:space="preserve"> PHY</v>
          </cell>
          <cell r="H231">
            <v>227</v>
          </cell>
          <cell r="I231">
            <v>0</v>
          </cell>
          <cell r="J231" t="str">
            <v xml:space="preserve"> </v>
          </cell>
          <cell r="K231">
            <v>10000</v>
          </cell>
          <cell r="L231">
            <v>20150</v>
          </cell>
          <cell r="M231"/>
          <cell r="N231"/>
          <cell r="O231">
            <v>20150</v>
          </cell>
          <cell r="P231">
            <v>563</v>
          </cell>
          <cell r="Q231">
            <v>0</v>
          </cell>
          <cell r="R231">
            <v>17631</v>
          </cell>
          <cell r="S231">
            <v>0</v>
          </cell>
          <cell r="T231"/>
          <cell r="U231" t="str">
            <v>0</v>
          </cell>
          <cell r="V231">
            <v>18194</v>
          </cell>
          <cell r="W231">
            <v>1956</v>
          </cell>
          <cell r="X231">
            <v>-8044</v>
          </cell>
          <cell r="Y231">
            <v>8044</v>
          </cell>
          <cell r="Z231" t="str">
            <v>-</v>
          </cell>
          <cell r="AA231"/>
          <cell r="AB231"/>
          <cell r="AC231"/>
          <cell r="AD231" t="str">
            <v>Category-A / Active</v>
          </cell>
          <cell r="AE231" t="str">
            <v>apranav22@iitk.ac.in</v>
          </cell>
          <cell r="AF231">
            <v>7899402618</v>
          </cell>
        </row>
        <row r="232">
          <cell r="B232">
            <v>220801</v>
          </cell>
          <cell r="C232" t="str">
            <v>PRANSHU THIRANI</v>
          </cell>
          <cell r="D232" t="str">
            <v>C</v>
          </cell>
          <cell r="E232">
            <v>230</v>
          </cell>
          <cell r="F232" t="str">
            <v xml:space="preserve">B TECH </v>
          </cell>
          <cell r="G232" t="str">
            <v xml:space="preserve"> EE</v>
          </cell>
          <cell r="H232">
            <v>228</v>
          </cell>
          <cell r="I232">
            <v>0</v>
          </cell>
          <cell r="J232" t="str">
            <v xml:space="preserve"> </v>
          </cell>
          <cell r="K232">
            <v>10000</v>
          </cell>
          <cell r="L232">
            <v>24792</v>
          </cell>
          <cell r="M232"/>
          <cell r="N232"/>
          <cell r="O232">
            <v>24792</v>
          </cell>
          <cell r="P232" t="str">
            <v>0</v>
          </cell>
          <cell r="Q232">
            <v>0</v>
          </cell>
          <cell r="R232">
            <v>22346</v>
          </cell>
          <cell r="S232">
            <v>0</v>
          </cell>
          <cell r="T232"/>
          <cell r="U232" t="str">
            <v>0</v>
          </cell>
          <cell r="V232">
            <v>22346</v>
          </cell>
          <cell r="W232">
            <v>2446</v>
          </cell>
          <cell r="X232">
            <v>-7554</v>
          </cell>
          <cell r="Y232">
            <v>7554</v>
          </cell>
          <cell r="Z232" t="str">
            <v>-</v>
          </cell>
          <cell r="AA232"/>
          <cell r="AB232"/>
          <cell r="AC232"/>
          <cell r="AD232" t="str">
            <v>Category-A / Active</v>
          </cell>
          <cell r="AE232" t="str">
            <v>pranshut22@iitk.ac.in</v>
          </cell>
          <cell r="AF232">
            <v>7357328070</v>
          </cell>
        </row>
        <row r="233">
          <cell r="B233">
            <v>220810</v>
          </cell>
          <cell r="C233" t="str">
            <v>PRATHAM SINGHAL</v>
          </cell>
          <cell r="D233" t="str">
            <v>E</v>
          </cell>
          <cell r="E233">
            <v>256</v>
          </cell>
          <cell r="F233" t="str">
            <v xml:space="preserve">B TECH </v>
          </cell>
          <cell r="G233" t="str">
            <v xml:space="preserve"> AE</v>
          </cell>
          <cell r="H233">
            <v>229</v>
          </cell>
          <cell r="I233">
            <v>0</v>
          </cell>
          <cell r="J233" t="str">
            <v xml:space="preserve"> </v>
          </cell>
          <cell r="K233">
            <v>10000</v>
          </cell>
          <cell r="L233">
            <v>20734</v>
          </cell>
          <cell r="M233"/>
          <cell r="N233"/>
          <cell r="O233">
            <v>20734</v>
          </cell>
          <cell r="P233">
            <v>3950</v>
          </cell>
          <cell r="Q233">
            <v>7226</v>
          </cell>
          <cell r="R233">
            <v>5668</v>
          </cell>
          <cell r="S233">
            <v>0</v>
          </cell>
          <cell r="T233"/>
          <cell r="U233" t="str">
            <v>0</v>
          </cell>
          <cell r="V233">
            <v>16844</v>
          </cell>
          <cell r="W233">
            <v>3890</v>
          </cell>
          <cell r="X233">
            <v>-6110</v>
          </cell>
          <cell r="Y233">
            <v>6110</v>
          </cell>
          <cell r="Z233" t="str">
            <v>-</v>
          </cell>
          <cell r="AA233"/>
          <cell r="AB233"/>
          <cell r="AC233"/>
          <cell r="AD233" t="str">
            <v>Category-A / Active</v>
          </cell>
          <cell r="AE233" t="str">
            <v>prathams22@iitk.ac.in</v>
          </cell>
          <cell r="AF233">
            <v>9413340249</v>
          </cell>
        </row>
        <row r="234">
          <cell r="B234">
            <v>220813</v>
          </cell>
          <cell r="C234" t="str">
            <v>PRATYUSH GUPTA</v>
          </cell>
          <cell r="D234" t="str">
            <v>B</v>
          </cell>
          <cell r="E234">
            <v>219</v>
          </cell>
          <cell r="F234" t="str">
            <v xml:space="preserve">B TECH </v>
          </cell>
          <cell r="G234" t="str">
            <v xml:space="preserve"> CHE</v>
          </cell>
          <cell r="H234">
            <v>230</v>
          </cell>
          <cell r="I234">
            <v>0</v>
          </cell>
          <cell r="J234" t="str">
            <v xml:space="preserve"> </v>
          </cell>
          <cell r="K234">
            <v>10000</v>
          </cell>
          <cell r="L234">
            <v>21304</v>
          </cell>
          <cell r="M234"/>
          <cell r="N234"/>
          <cell r="O234">
            <v>21304</v>
          </cell>
          <cell r="P234">
            <v>2984</v>
          </cell>
          <cell r="Q234">
            <v>7295</v>
          </cell>
          <cell r="R234">
            <v>5894</v>
          </cell>
          <cell r="S234">
            <v>0</v>
          </cell>
          <cell r="T234"/>
          <cell r="U234" t="str">
            <v>0</v>
          </cell>
          <cell r="V234">
            <v>16173</v>
          </cell>
          <cell r="W234">
            <v>5131</v>
          </cell>
          <cell r="X234">
            <v>-4869</v>
          </cell>
          <cell r="Y234">
            <v>4869</v>
          </cell>
          <cell r="Z234" t="str">
            <v>-</v>
          </cell>
          <cell r="AA234"/>
          <cell r="AB234"/>
          <cell r="AC234"/>
          <cell r="AD234" t="str">
            <v>Category-A / Active</v>
          </cell>
          <cell r="AE234" t="str">
            <v>pratyushg22@iitk.ac.in</v>
          </cell>
          <cell r="AF234">
            <v>8009463005</v>
          </cell>
        </row>
        <row r="235">
          <cell r="B235">
            <v>220816</v>
          </cell>
          <cell r="C235" t="str">
            <v>PREM KANSAGRA</v>
          </cell>
          <cell r="D235" t="str">
            <v>A</v>
          </cell>
          <cell r="E235">
            <v>205</v>
          </cell>
          <cell r="F235" t="str">
            <v xml:space="preserve">B TECH </v>
          </cell>
          <cell r="G235" t="str">
            <v xml:space="preserve"> CSE</v>
          </cell>
          <cell r="H235">
            <v>231</v>
          </cell>
          <cell r="I235">
            <v>0</v>
          </cell>
          <cell r="J235" t="str">
            <v xml:space="preserve"> </v>
          </cell>
          <cell r="K235">
            <v>10000</v>
          </cell>
          <cell r="L235">
            <v>22512</v>
          </cell>
          <cell r="M235"/>
          <cell r="N235"/>
          <cell r="O235">
            <v>22512</v>
          </cell>
          <cell r="P235">
            <v>2506</v>
          </cell>
          <cell r="Q235">
            <v>8539</v>
          </cell>
          <cell r="R235">
            <v>7156</v>
          </cell>
          <cell r="S235">
            <v>0</v>
          </cell>
          <cell r="T235"/>
          <cell r="U235" t="str">
            <v>0</v>
          </cell>
          <cell r="V235">
            <v>18201</v>
          </cell>
          <cell r="W235">
            <v>4311</v>
          </cell>
          <cell r="X235">
            <v>-5689</v>
          </cell>
          <cell r="Y235">
            <v>5689</v>
          </cell>
          <cell r="Z235" t="str">
            <v>-</v>
          </cell>
          <cell r="AA235"/>
          <cell r="AB235"/>
          <cell r="AC235"/>
          <cell r="AD235" t="str">
            <v>Category-A / Active</v>
          </cell>
          <cell r="AE235" t="str">
            <v>premk22@iitk.ac.in</v>
          </cell>
          <cell r="AF235">
            <v>9512087002</v>
          </cell>
        </row>
        <row r="236">
          <cell r="B236">
            <v>220834</v>
          </cell>
          <cell r="C236" t="str">
            <v>PULKIT DHAYAL</v>
          </cell>
          <cell r="D236" t="str">
            <v>D</v>
          </cell>
          <cell r="E236">
            <v>237</v>
          </cell>
          <cell r="F236" t="str">
            <v xml:space="preserve">B TECH </v>
          </cell>
          <cell r="G236" t="str">
            <v xml:space="preserve"> CE</v>
          </cell>
          <cell r="H236">
            <v>232</v>
          </cell>
          <cell r="I236">
            <v>0</v>
          </cell>
          <cell r="J236" t="str">
            <v xml:space="preserve"> </v>
          </cell>
          <cell r="K236">
            <v>10000</v>
          </cell>
          <cell r="L236">
            <v>24586</v>
          </cell>
          <cell r="M236"/>
          <cell r="N236"/>
          <cell r="O236">
            <v>24586</v>
          </cell>
          <cell r="P236">
            <v>4848</v>
          </cell>
          <cell r="Q236">
            <v>8231</v>
          </cell>
          <cell r="R236">
            <v>6848</v>
          </cell>
          <cell r="S236">
            <v>0</v>
          </cell>
          <cell r="T236"/>
          <cell r="U236" t="str">
            <v>0</v>
          </cell>
          <cell r="V236">
            <v>19927</v>
          </cell>
          <cell r="W236">
            <v>4659</v>
          </cell>
          <cell r="X236">
            <v>-5341</v>
          </cell>
          <cell r="Y236">
            <v>5341</v>
          </cell>
          <cell r="Z236" t="str">
            <v>-</v>
          </cell>
          <cell r="AA236"/>
          <cell r="AB236"/>
          <cell r="AC236"/>
          <cell r="AD236" t="str">
            <v>Category-A / Active</v>
          </cell>
          <cell r="AE236" t="str">
            <v>pulkitd22@iitk.ac.in</v>
          </cell>
          <cell r="AF236">
            <v>9784591503</v>
          </cell>
        </row>
        <row r="237">
          <cell r="B237">
            <v>220848</v>
          </cell>
          <cell r="C237" t="str">
            <v>RACHIT SAHU</v>
          </cell>
          <cell r="D237" t="str">
            <v>A</v>
          </cell>
          <cell r="E237">
            <v>201</v>
          </cell>
          <cell r="F237" t="str">
            <v xml:space="preserve">B S </v>
          </cell>
          <cell r="G237" t="str">
            <v xml:space="preserve"> ES</v>
          </cell>
          <cell r="H237">
            <v>233</v>
          </cell>
          <cell r="I237">
            <v>0</v>
          </cell>
          <cell r="J237" t="str">
            <v xml:space="preserve"> </v>
          </cell>
          <cell r="K237">
            <v>10000</v>
          </cell>
          <cell r="L237">
            <v>17863</v>
          </cell>
          <cell r="M237"/>
          <cell r="N237"/>
          <cell r="O237">
            <v>17863</v>
          </cell>
          <cell r="P237">
            <v>646</v>
          </cell>
          <cell r="Q237">
            <v>7575</v>
          </cell>
          <cell r="R237">
            <v>5797</v>
          </cell>
          <cell r="S237">
            <v>0</v>
          </cell>
          <cell r="T237"/>
          <cell r="U237" t="str">
            <v>0</v>
          </cell>
          <cell r="V237">
            <v>14018</v>
          </cell>
          <cell r="W237">
            <v>3845</v>
          </cell>
          <cell r="X237">
            <v>-6155</v>
          </cell>
          <cell r="Y237">
            <v>6155</v>
          </cell>
          <cell r="Z237" t="str">
            <v>-</v>
          </cell>
          <cell r="AA237"/>
          <cell r="AB237"/>
          <cell r="AC237"/>
          <cell r="AD237" t="str">
            <v>Category-D / Active</v>
          </cell>
          <cell r="AE237" t="str">
            <v>rachits22@iitk.ac.in</v>
          </cell>
          <cell r="AF237">
            <v>9981729257</v>
          </cell>
        </row>
        <row r="238">
          <cell r="B238">
            <v>220852</v>
          </cell>
          <cell r="C238" t="str">
            <v>RAGHAV GOVIND</v>
          </cell>
          <cell r="D238" t="str">
            <v>D</v>
          </cell>
          <cell r="E238">
            <v>142</v>
          </cell>
          <cell r="F238" t="str">
            <v xml:space="preserve">B S </v>
          </cell>
          <cell r="G238" t="str">
            <v xml:space="preserve"> SDS</v>
          </cell>
          <cell r="H238">
            <v>234</v>
          </cell>
          <cell r="I238">
            <v>0</v>
          </cell>
          <cell r="J238" t="str">
            <v xml:space="preserve"> </v>
          </cell>
          <cell r="K238">
            <v>10000</v>
          </cell>
          <cell r="L238">
            <v>24874</v>
          </cell>
          <cell r="M238"/>
          <cell r="N238"/>
          <cell r="O238">
            <v>24874</v>
          </cell>
          <cell r="P238">
            <v>1774</v>
          </cell>
          <cell r="Q238">
            <v>9875</v>
          </cell>
          <cell r="R238">
            <v>7037</v>
          </cell>
          <cell r="S238">
            <v>0</v>
          </cell>
          <cell r="T238"/>
          <cell r="U238" t="str">
            <v>0</v>
          </cell>
          <cell r="V238">
            <v>18686</v>
          </cell>
          <cell r="W238">
            <v>6188</v>
          </cell>
          <cell r="X238">
            <v>-3812</v>
          </cell>
          <cell r="Y238">
            <v>3812</v>
          </cell>
          <cell r="Z238" t="str">
            <v>-</v>
          </cell>
          <cell r="AA238"/>
          <cell r="AB238"/>
          <cell r="AC238"/>
          <cell r="AD238" t="str">
            <v>Category-A / Active</v>
          </cell>
          <cell r="AE238" t="str">
            <v>graghav22@iitk.ac.in</v>
          </cell>
          <cell r="AF238">
            <v>9571507245</v>
          </cell>
        </row>
        <row r="239">
          <cell r="B239">
            <v>220853</v>
          </cell>
          <cell r="C239" t="str">
            <v>RAGHAV MADAN</v>
          </cell>
          <cell r="D239" t="str">
            <v>D</v>
          </cell>
          <cell r="E239">
            <v>240</v>
          </cell>
          <cell r="F239" t="str">
            <v xml:space="preserve">B TECH </v>
          </cell>
          <cell r="G239" t="str">
            <v xml:space="preserve"> EE</v>
          </cell>
          <cell r="H239">
            <v>235</v>
          </cell>
          <cell r="I239">
            <v>0</v>
          </cell>
          <cell r="J239" t="str">
            <v xml:space="preserve"> </v>
          </cell>
          <cell r="K239">
            <v>10000</v>
          </cell>
          <cell r="L239">
            <v>26608</v>
          </cell>
          <cell r="M239"/>
          <cell r="N239"/>
          <cell r="O239">
            <v>26608</v>
          </cell>
          <cell r="P239">
            <v>4687</v>
          </cell>
          <cell r="Q239">
            <v>7874</v>
          </cell>
          <cell r="R239">
            <v>7190</v>
          </cell>
          <cell r="S239">
            <v>0</v>
          </cell>
          <cell r="T239"/>
          <cell r="U239" t="str">
            <v>0</v>
          </cell>
          <cell r="V239">
            <v>19751</v>
          </cell>
          <cell r="W239">
            <v>6857</v>
          </cell>
          <cell r="X239">
            <v>-3143</v>
          </cell>
          <cell r="Y239">
            <v>3143</v>
          </cell>
          <cell r="Z239" t="str">
            <v>-</v>
          </cell>
          <cell r="AA239"/>
          <cell r="AB239"/>
          <cell r="AC239"/>
          <cell r="AD239" t="str">
            <v>Category-A / Active</v>
          </cell>
          <cell r="AE239" t="str">
            <v>raghavm22@iitk.ac.in</v>
          </cell>
          <cell r="AF239">
            <v>7042910400</v>
          </cell>
        </row>
        <row r="240">
          <cell r="B240">
            <v>220861</v>
          </cell>
          <cell r="C240" t="str">
            <v>RAJ VINAYAK MEENA</v>
          </cell>
          <cell r="D240" t="str">
            <v>A</v>
          </cell>
          <cell r="E240">
            <v>206</v>
          </cell>
          <cell r="F240" t="str">
            <v xml:space="preserve">B TECH </v>
          </cell>
          <cell r="G240" t="str">
            <v xml:space="preserve"> CSE</v>
          </cell>
          <cell r="H240">
            <v>236</v>
          </cell>
          <cell r="I240">
            <v>-2</v>
          </cell>
          <cell r="J240" t="str">
            <v xml:space="preserve"> </v>
          </cell>
          <cell r="K240">
            <v>10000</v>
          </cell>
          <cell r="L240">
            <v>21478</v>
          </cell>
          <cell r="M240"/>
          <cell r="N240"/>
          <cell r="O240">
            <v>21478</v>
          </cell>
          <cell r="P240">
            <v>1556</v>
          </cell>
          <cell r="Q240">
            <v>8312</v>
          </cell>
          <cell r="R240">
            <v>7045</v>
          </cell>
          <cell r="S240">
            <v>0</v>
          </cell>
          <cell r="T240"/>
          <cell r="U240" t="str">
            <v>0</v>
          </cell>
          <cell r="V240">
            <v>16911</v>
          </cell>
          <cell r="W240">
            <v>4567</v>
          </cell>
          <cell r="X240">
            <v>-5433</v>
          </cell>
          <cell r="Y240">
            <v>5433</v>
          </cell>
          <cell r="Z240" t="str">
            <v>-</v>
          </cell>
          <cell r="AA240"/>
          <cell r="AB240"/>
          <cell r="AC240"/>
          <cell r="AD240" t="str">
            <v>Category-A / Active</v>
          </cell>
          <cell r="AE240" t="str">
            <v>rajvm22@iitk.ac.in</v>
          </cell>
          <cell r="AF240">
            <v>9982598078</v>
          </cell>
        </row>
        <row r="241">
          <cell r="B241">
            <v>220863</v>
          </cell>
          <cell r="C241" t="str">
            <v>RAJEEV KUMAR</v>
          </cell>
          <cell r="D241" t="str">
            <v>D</v>
          </cell>
          <cell r="E241">
            <v>242</v>
          </cell>
          <cell r="F241" t="str">
            <v xml:space="preserve">B TECH </v>
          </cell>
          <cell r="G241" t="str">
            <v xml:space="preserve"> CE</v>
          </cell>
          <cell r="H241">
            <v>237</v>
          </cell>
          <cell r="I241">
            <v>0</v>
          </cell>
          <cell r="J241" t="str">
            <v xml:space="preserve"> </v>
          </cell>
          <cell r="K241">
            <v>10000</v>
          </cell>
          <cell r="L241">
            <v>24584</v>
          </cell>
          <cell r="M241"/>
          <cell r="N241"/>
          <cell r="O241">
            <v>24584</v>
          </cell>
          <cell r="P241">
            <v>4228</v>
          </cell>
          <cell r="Q241">
            <v>8142</v>
          </cell>
          <cell r="R241">
            <v>7198</v>
          </cell>
          <cell r="S241">
            <v>0</v>
          </cell>
          <cell r="T241"/>
          <cell r="U241" t="str">
            <v>0</v>
          </cell>
          <cell r="V241">
            <v>19568</v>
          </cell>
          <cell r="W241">
            <v>5016</v>
          </cell>
          <cell r="X241">
            <v>-4984</v>
          </cell>
          <cell r="Y241">
            <v>4984</v>
          </cell>
          <cell r="Z241" t="str">
            <v>-</v>
          </cell>
          <cell r="AA241"/>
          <cell r="AB241"/>
          <cell r="AC241"/>
          <cell r="AD241" t="str">
            <v>Category-A / Active</v>
          </cell>
          <cell r="AE241" t="str">
            <v>rajeevk22@iitk.ac.in</v>
          </cell>
          <cell r="AF241">
            <v>6299512796</v>
          </cell>
        </row>
        <row r="242">
          <cell r="B242">
            <v>220871</v>
          </cell>
          <cell r="C242" t="str">
            <v>RANGAN PAL</v>
          </cell>
          <cell r="D242" t="str">
            <v>E</v>
          </cell>
          <cell r="E242">
            <v>248</v>
          </cell>
          <cell r="F242" t="str">
            <v xml:space="preserve">B TECH </v>
          </cell>
          <cell r="G242" t="str">
            <v xml:space="preserve"> AE</v>
          </cell>
          <cell r="H242">
            <v>238</v>
          </cell>
          <cell r="I242">
            <v>0</v>
          </cell>
          <cell r="J242" t="str">
            <v xml:space="preserve"> </v>
          </cell>
          <cell r="K242">
            <v>10000</v>
          </cell>
          <cell r="L242">
            <v>27494</v>
          </cell>
          <cell r="M242"/>
          <cell r="N242"/>
          <cell r="O242">
            <v>27494</v>
          </cell>
          <cell r="P242">
            <v>3734</v>
          </cell>
          <cell r="Q242">
            <v>9629</v>
          </cell>
          <cell r="R242">
            <v>7622</v>
          </cell>
          <cell r="S242">
            <v>0</v>
          </cell>
          <cell r="T242"/>
          <cell r="U242" t="str">
            <v>0</v>
          </cell>
          <cell r="V242">
            <v>20985</v>
          </cell>
          <cell r="W242">
            <v>6509</v>
          </cell>
          <cell r="X242">
            <v>-3491</v>
          </cell>
          <cell r="Y242">
            <v>3491</v>
          </cell>
          <cell r="Z242" t="str">
            <v>-</v>
          </cell>
          <cell r="AA242"/>
          <cell r="AB242"/>
          <cell r="AC242"/>
          <cell r="AD242" t="str">
            <v>Category-A / Active</v>
          </cell>
          <cell r="AE242" t="str">
            <v>ranganpal22@iitk.ac.in</v>
          </cell>
          <cell r="AF242">
            <v>9433765094</v>
          </cell>
        </row>
        <row r="243">
          <cell r="B243">
            <v>220873</v>
          </cell>
          <cell r="C243" t="str">
            <v>RATHLAVATH SIDDU</v>
          </cell>
          <cell r="D243" t="str">
            <v>C</v>
          </cell>
          <cell r="E243">
            <v>130</v>
          </cell>
          <cell r="F243" t="str">
            <v xml:space="preserve">B S </v>
          </cell>
          <cell r="G243" t="str">
            <v xml:space="preserve"> MTH</v>
          </cell>
          <cell r="H243">
            <v>239</v>
          </cell>
          <cell r="I243">
            <v>0</v>
          </cell>
          <cell r="J243" t="str">
            <v xml:space="preserve"> </v>
          </cell>
          <cell r="K243">
            <v>10000</v>
          </cell>
          <cell r="L243">
            <v>35538</v>
          </cell>
          <cell r="M243"/>
          <cell r="N243"/>
          <cell r="O243">
            <v>35538</v>
          </cell>
          <cell r="P243" t="str">
            <v>0</v>
          </cell>
          <cell r="Q243">
            <v>0</v>
          </cell>
          <cell r="R243">
            <v>26765</v>
          </cell>
          <cell r="S243">
            <v>0</v>
          </cell>
          <cell r="T243"/>
          <cell r="U243" t="str">
            <v>0</v>
          </cell>
          <cell r="V243">
            <v>26765</v>
          </cell>
          <cell r="W243">
            <v>8773</v>
          </cell>
          <cell r="X243">
            <v>-1227</v>
          </cell>
          <cell r="Y243">
            <v>1227</v>
          </cell>
          <cell r="Z243" t="str">
            <v>-</v>
          </cell>
          <cell r="AA243"/>
          <cell r="AB243"/>
          <cell r="AC243"/>
          <cell r="AD243" t="str">
            <v>Category-D / Active</v>
          </cell>
          <cell r="AE243" t="str">
            <v>rathlavath22@iitk.ac.in</v>
          </cell>
          <cell r="AF243">
            <v>8688920207</v>
          </cell>
        </row>
        <row r="244">
          <cell r="B244">
            <v>220875</v>
          </cell>
          <cell r="C244" t="str">
            <v>RAUNAK JALAN</v>
          </cell>
          <cell r="D244" t="str">
            <v>D</v>
          </cell>
          <cell r="E244">
            <v>137</v>
          </cell>
          <cell r="F244" t="str">
            <v xml:space="preserve">B TECH </v>
          </cell>
          <cell r="G244" t="str">
            <v xml:space="preserve"> CHE</v>
          </cell>
          <cell r="H244">
            <v>240</v>
          </cell>
          <cell r="I244">
            <v>0</v>
          </cell>
          <cell r="J244" t="str">
            <v xml:space="preserve"> </v>
          </cell>
          <cell r="K244">
            <v>10000</v>
          </cell>
          <cell r="L244">
            <v>25932</v>
          </cell>
          <cell r="M244"/>
          <cell r="N244"/>
          <cell r="O244">
            <v>25932</v>
          </cell>
          <cell r="P244" t="str">
            <v>0</v>
          </cell>
          <cell r="Q244">
            <v>0</v>
          </cell>
          <cell r="R244">
            <v>21198</v>
          </cell>
          <cell r="S244">
            <v>0</v>
          </cell>
          <cell r="T244"/>
          <cell r="U244" t="str">
            <v>0</v>
          </cell>
          <cell r="V244">
            <v>21198</v>
          </cell>
          <cell r="W244">
            <v>4734</v>
          </cell>
          <cell r="X244">
            <v>-5266</v>
          </cell>
          <cell r="Y244">
            <v>5266</v>
          </cell>
          <cell r="Z244" t="str">
            <v>-</v>
          </cell>
          <cell r="AA244"/>
          <cell r="AB244"/>
          <cell r="AC244"/>
          <cell r="AD244" t="str">
            <v>Category-A / Active</v>
          </cell>
          <cell r="AE244" t="str">
            <v>raunakj22@iitk.ac.in</v>
          </cell>
          <cell r="AF244">
            <v>6200613885</v>
          </cell>
        </row>
        <row r="245">
          <cell r="B245">
            <v>220880</v>
          </cell>
          <cell r="C245" t="str">
            <v>REGAL SINGH</v>
          </cell>
          <cell r="D245" t="str">
            <v>D</v>
          </cell>
          <cell r="E245">
            <v>245</v>
          </cell>
          <cell r="F245" t="str">
            <v xml:space="preserve">B TECH </v>
          </cell>
          <cell r="G245" t="str">
            <v xml:space="preserve"> EE</v>
          </cell>
          <cell r="H245">
            <v>241</v>
          </cell>
          <cell r="I245">
            <v>0</v>
          </cell>
          <cell r="J245" t="str">
            <v xml:space="preserve"> </v>
          </cell>
          <cell r="K245">
            <v>10000</v>
          </cell>
          <cell r="L245">
            <v>27095</v>
          </cell>
          <cell r="M245"/>
          <cell r="N245"/>
          <cell r="O245">
            <v>27095</v>
          </cell>
          <cell r="P245">
            <v>4358</v>
          </cell>
          <cell r="Q245">
            <v>9563</v>
          </cell>
          <cell r="R245">
            <v>8680</v>
          </cell>
          <cell r="S245">
            <v>0</v>
          </cell>
          <cell r="T245"/>
          <cell r="U245" t="str">
            <v>0</v>
          </cell>
          <cell r="V245">
            <v>22601</v>
          </cell>
          <cell r="W245">
            <v>4494</v>
          </cell>
          <cell r="X245">
            <v>-5506</v>
          </cell>
          <cell r="Y245">
            <v>5506</v>
          </cell>
          <cell r="Z245" t="str">
            <v>-</v>
          </cell>
          <cell r="AA245"/>
          <cell r="AB245"/>
          <cell r="AC245"/>
          <cell r="AD245" t="str">
            <v>Category-A / Active</v>
          </cell>
          <cell r="AE245" t="str">
            <v>regals22@iitk.ac.in</v>
          </cell>
          <cell r="AF245">
            <v>9352643707</v>
          </cell>
        </row>
        <row r="246">
          <cell r="B246">
            <v>220885</v>
          </cell>
          <cell r="C246" t="str">
            <v>RISHABH KATIYAR</v>
          </cell>
          <cell r="D246" t="str">
            <v>C</v>
          </cell>
          <cell r="E246">
            <v>133</v>
          </cell>
          <cell r="F246" t="str">
            <v xml:space="preserve">B S </v>
          </cell>
          <cell r="G246" t="str">
            <v xml:space="preserve"> MTH</v>
          </cell>
          <cell r="H246">
            <v>242</v>
          </cell>
          <cell r="I246">
            <v>0</v>
          </cell>
          <cell r="J246" t="str">
            <v xml:space="preserve"> </v>
          </cell>
          <cell r="K246">
            <v>10000</v>
          </cell>
          <cell r="L246">
            <v>20690</v>
          </cell>
          <cell r="M246"/>
          <cell r="N246"/>
          <cell r="O246">
            <v>20690</v>
          </cell>
          <cell r="P246">
            <v>3184</v>
          </cell>
          <cell r="Q246">
            <v>0</v>
          </cell>
          <cell r="R246">
            <v>13540</v>
          </cell>
          <cell r="S246">
            <v>0</v>
          </cell>
          <cell r="T246"/>
          <cell r="U246" t="str">
            <v>0</v>
          </cell>
          <cell r="V246">
            <v>16724</v>
          </cell>
          <cell r="W246">
            <v>3966</v>
          </cell>
          <cell r="X246">
            <v>-6034</v>
          </cell>
          <cell r="Y246">
            <v>6034</v>
          </cell>
          <cell r="Z246" t="str">
            <v>-</v>
          </cell>
          <cell r="AA246"/>
          <cell r="AB246"/>
          <cell r="AC246"/>
          <cell r="AD246" t="str">
            <v>Category-D / Active</v>
          </cell>
          <cell r="AE246" t="str">
            <v>rishabhk22@iitk.ac.in</v>
          </cell>
          <cell r="AF246">
            <v>7523061092</v>
          </cell>
        </row>
        <row r="247">
          <cell r="B247">
            <v>220891</v>
          </cell>
          <cell r="C247" t="str">
            <v>RISHIKESH DARGAD</v>
          </cell>
          <cell r="D247" t="str">
            <v>C</v>
          </cell>
          <cell r="E247">
            <v>227</v>
          </cell>
          <cell r="F247" t="str">
            <v xml:space="preserve">B S </v>
          </cell>
          <cell r="G247" t="str">
            <v xml:space="preserve"> SDS</v>
          </cell>
          <cell r="H247">
            <v>243</v>
          </cell>
          <cell r="I247">
            <v>0</v>
          </cell>
          <cell r="J247" t="str">
            <v xml:space="preserve"> </v>
          </cell>
          <cell r="K247">
            <v>10000</v>
          </cell>
          <cell r="L247">
            <v>24898</v>
          </cell>
          <cell r="M247"/>
          <cell r="N247"/>
          <cell r="O247">
            <v>24898</v>
          </cell>
          <cell r="P247">
            <v>3615</v>
          </cell>
          <cell r="Q247">
            <v>0</v>
          </cell>
          <cell r="R247">
            <v>13552</v>
          </cell>
          <cell r="S247">
            <v>0</v>
          </cell>
          <cell r="T247"/>
          <cell r="U247" t="str">
            <v>0</v>
          </cell>
          <cell r="V247">
            <v>17167</v>
          </cell>
          <cell r="W247">
            <v>7731</v>
          </cell>
          <cell r="X247">
            <v>-2269</v>
          </cell>
          <cell r="Y247">
            <v>2269</v>
          </cell>
          <cell r="Z247" t="str">
            <v>-</v>
          </cell>
          <cell r="AA247"/>
          <cell r="AB247"/>
          <cell r="AC247"/>
          <cell r="AD247" t="str">
            <v>Category-A / Active</v>
          </cell>
          <cell r="AE247" t="str">
            <v>rishikeshd22@iitk.ac.in</v>
          </cell>
          <cell r="AF247">
            <v>7999810363</v>
          </cell>
        </row>
        <row r="248">
          <cell r="B248">
            <v>220892</v>
          </cell>
          <cell r="C248" t="str">
            <v>RISHIKESH SAHIL</v>
          </cell>
          <cell r="D248" t="str">
            <v>B</v>
          </cell>
          <cell r="E248">
            <v>218</v>
          </cell>
          <cell r="F248" t="str">
            <v xml:space="preserve">B TECH </v>
          </cell>
          <cell r="G248" t="str">
            <v xml:space="preserve"> CSE</v>
          </cell>
          <cell r="H248">
            <v>244</v>
          </cell>
          <cell r="I248">
            <v>0</v>
          </cell>
          <cell r="J248" t="str">
            <v xml:space="preserve"> </v>
          </cell>
          <cell r="K248">
            <v>10000</v>
          </cell>
          <cell r="L248">
            <v>24805</v>
          </cell>
          <cell r="M248"/>
          <cell r="N248"/>
          <cell r="O248">
            <v>24805</v>
          </cell>
          <cell r="P248">
            <v>4406</v>
          </cell>
          <cell r="Q248">
            <v>9041</v>
          </cell>
          <cell r="R248">
            <v>6896</v>
          </cell>
          <cell r="S248">
            <v>0</v>
          </cell>
          <cell r="T248"/>
          <cell r="U248" t="str">
            <v>0</v>
          </cell>
          <cell r="V248">
            <v>20343</v>
          </cell>
          <cell r="W248">
            <v>4462</v>
          </cell>
          <cell r="X248">
            <v>-5538</v>
          </cell>
          <cell r="Y248">
            <v>5538</v>
          </cell>
          <cell r="Z248" t="str">
            <v>-</v>
          </cell>
          <cell r="AA248"/>
          <cell r="AB248"/>
          <cell r="AC248"/>
          <cell r="AD248" t="str">
            <v>Category-A / Active</v>
          </cell>
          <cell r="AE248" t="str">
            <v>rishikeshs22@iitk.ac.in</v>
          </cell>
          <cell r="AF248">
            <v>7737490764</v>
          </cell>
        </row>
        <row r="249">
          <cell r="B249">
            <v>220894</v>
          </cell>
          <cell r="C249" t="str">
            <v>RITIK VIPUL SHAH</v>
          </cell>
          <cell r="D249" t="str">
            <v>E</v>
          </cell>
          <cell r="E249">
            <v>156</v>
          </cell>
          <cell r="F249" t="str">
            <v xml:space="preserve">B TECH </v>
          </cell>
          <cell r="G249" t="str">
            <v xml:space="preserve"> EE</v>
          </cell>
          <cell r="H249">
            <v>245</v>
          </cell>
          <cell r="I249">
            <v>0</v>
          </cell>
          <cell r="J249" t="str">
            <v xml:space="preserve"> </v>
          </cell>
          <cell r="K249">
            <v>10000</v>
          </cell>
          <cell r="L249">
            <v>24236</v>
          </cell>
          <cell r="M249"/>
          <cell r="N249"/>
          <cell r="O249">
            <v>24236</v>
          </cell>
          <cell r="P249">
            <v>4100</v>
          </cell>
          <cell r="Q249">
            <v>8288</v>
          </cell>
          <cell r="R249">
            <v>6347</v>
          </cell>
          <cell r="S249">
            <v>0</v>
          </cell>
          <cell r="T249"/>
          <cell r="U249" t="str">
            <v>0</v>
          </cell>
          <cell r="V249">
            <v>18735</v>
          </cell>
          <cell r="W249">
            <v>5501</v>
          </cell>
          <cell r="X249">
            <v>-4499</v>
          </cell>
          <cell r="Y249">
            <v>4499</v>
          </cell>
          <cell r="Z249" t="str">
            <v>-</v>
          </cell>
          <cell r="AA249"/>
          <cell r="AB249"/>
          <cell r="AC249"/>
          <cell r="AD249" t="str">
            <v>Category-A / Active</v>
          </cell>
          <cell r="AE249" t="str">
            <v>ritikvs22@iitk.ac.in</v>
          </cell>
          <cell r="AF249">
            <v>7666928936</v>
          </cell>
        </row>
        <row r="250">
          <cell r="B250">
            <v>220898</v>
          </cell>
          <cell r="C250" t="str">
            <v>RITVIK GOYAL</v>
          </cell>
          <cell r="D250" t="str">
            <v>C</v>
          </cell>
          <cell r="E250">
            <v>225</v>
          </cell>
          <cell r="F250" t="str">
            <v xml:space="preserve">B S </v>
          </cell>
          <cell r="G250" t="str">
            <v xml:space="preserve"> MTH</v>
          </cell>
          <cell r="H250">
            <v>246</v>
          </cell>
          <cell r="I250">
            <v>0</v>
          </cell>
          <cell r="J250" t="str">
            <v xml:space="preserve"> </v>
          </cell>
          <cell r="K250">
            <v>10000</v>
          </cell>
          <cell r="L250">
            <v>22283</v>
          </cell>
          <cell r="M250"/>
          <cell r="N250"/>
          <cell r="O250">
            <v>22283</v>
          </cell>
          <cell r="P250">
            <v>3776</v>
          </cell>
          <cell r="Q250">
            <v>0</v>
          </cell>
          <cell r="R250">
            <v>14217</v>
          </cell>
          <cell r="S250">
            <v>0</v>
          </cell>
          <cell r="T250"/>
          <cell r="U250" t="str">
            <v>0</v>
          </cell>
          <cell r="V250">
            <v>17993</v>
          </cell>
          <cell r="W250">
            <v>4290</v>
          </cell>
          <cell r="X250">
            <v>-5710</v>
          </cell>
          <cell r="Y250">
            <v>5710</v>
          </cell>
          <cell r="Z250" t="str">
            <v>-</v>
          </cell>
          <cell r="AA250"/>
          <cell r="AB250"/>
          <cell r="AC250"/>
          <cell r="AD250" t="str">
            <v>Category-A / Active</v>
          </cell>
          <cell r="AE250" t="str">
            <v>ritvikg22@iitk.ac.in</v>
          </cell>
          <cell r="AF250">
            <v>9981114679</v>
          </cell>
        </row>
        <row r="251">
          <cell r="B251">
            <v>220904</v>
          </cell>
          <cell r="C251" t="str">
            <v>RIYANSHU KUMAR</v>
          </cell>
          <cell r="D251" t="str">
            <v>B</v>
          </cell>
          <cell r="E251">
            <v>216</v>
          </cell>
          <cell r="F251" t="str">
            <v xml:space="preserve">B TECH </v>
          </cell>
          <cell r="G251" t="str">
            <v xml:space="preserve"> EE</v>
          </cell>
          <cell r="H251">
            <v>247</v>
          </cell>
          <cell r="I251">
            <v>0</v>
          </cell>
          <cell r="J251" t="str">
            <v xml:space="preserve"> </v>
          </cell>
          <cell r="K251">
            <v>10000</v>
          </cell>
          <cell r="L251">
            <v>21526</v>
          </cell>
          <cell r="M251"/>
          <cell r="N251"/>
          <cell r="O251">
            <v>21526</v>
          </cell>
          <cell r="P251">
            <v>3547</v>
          </cell>
          <cell r="Q251">
            <v>7883</v>
          </cell>
          <cell r="R251">
            <v>6153</v>
          </cell>
          <cell r="S251">
            <v>0</v>
          </cell>
          <cell r="T251"/>
          <cell r="U251" t="str">
            <v>0</v>
          </cell>
          <cell r="V251">
            <v>17583</v>
          </cell>
          <cell r="W251">
            <v>3943</v>
          </cell>
          <cell r="X251">
            <v>-6057</v>
          </cell>
          <cell r="Y251">
            <v>6057</v>
          </cell>
          <cell r="Z251" t="str">
            <v>-</v>
          </cell>
          <cell r="AA251"/>
          <cell r="AB251"/>
          <cell r="AC251"/>
          <cell r="AD251" t="str">
            <v>Category-A / Active</v>
          </cell>
          <cell r="AE251" t="str">
            <v>riyanshuk22@iitk.ac.in</v>
          </cell>
          <cell r="AF251">
            <v>7368862134</v>
          </cell>
        </row>
        <row r="252">
          <cell r="B252">
            <v>220909</v>
          </cell>
          <cell r="C252" t="str">
            <v>ROHIT</v>
          </cell>
          <cell r="D252" t="str">
            <v>B</v>
          </cell>
          <cell r="E252">
            <v>113</v>
          </cell>
          <cell r="F252" t="str">
            <v xml:space="preserve">B TECH </v>
          </cell>
          <cell r="G252" t="str">
            <v xml:space="preserve"> ME</v>
          </cell>
          <cell r="H252">
            <v>248</v>
          </cell>
          <cell r="I252">
            <v>0</v>
          </cell>
          <cell r="J252" t="str">
            <v xml:space="preserve"> </v>
          </cell>
          <cell r="K252">
            <v>10000</v>
          </cell>
          <cell r="L252">
            <v>22195</v>
          </cell>
          <cell r="M252"/>
          <cell r="N252"/>
          <cell r="O252">
            <v>22195</v>
          </cell>
          <cell r="P252">
            <v>4100</v>
          </cell>
          <cell r="Q252">
            <v>8094</v>
          </cell>
          <cell r="R252">
            <v>6328</v>
          </cell>
          <cell r="S252">
            <v>0</v>
          </cell>
          <cell r="T252"/>
          <cell r="U252" t="str">
            <v>0</v>
          </cell>
          <cell r="V252">
            <v>18522</v>
          </cell>
          <cell r="W252">
            <v>3673</v>
          </cell>
          <cell r="X252">
            <v>-6327</v>
          </cell>
          <cell r="Y252">
            <v>6327</v>
          </cell>
          <cell r="Z252" t="str">
            <v>-</v>
          </cell>
          <cell r="AA252"/>
          <cell r="AB252"/>
          <cell r="AC252"/>
          <cell r="AD252" t="str">
            <v>Category-A / Active</v>
          </cell>
          <cell r="AE252" t="str">
            <v>rohit22@iitk.ac.in</v>
          </cell>
          <cell r="AF252">
            <v>9911521567</v>
          </cell>
        </row>
        <row r="253">
          <cell r="B253">
            <v>220915</v>
          </cell>
          <cell r="C253" t="str">
            <v>ROHIT RAJ</v>
          </cell>
          <cell r="D253" t="str">
            <v>D</v>
          </cell>
          <cell r="E253">
            <v>140</v>
          </cell>
          <cell r="F253" t="str">
            <v xml:space="preserve">B S </v>
          </cell>
          <cell r="G253" t="str">
            <v xml:space="preserve"> ES</v>
          </cell>
          <cell r="H253">
            <v>249</v>
          </cell>
          <cell r="I253">
            <v>0</v>
          </cell>
          <cell r="J253" t="str">
            <v xml:space="preserve"> </v>
          </cell>
          <cell r="K253">
            <v>10000</v>
          </cell>
          <cell r="L253">
            <v>20583</v>
          </cell>
          <cell r="M253"/>
          <cell r="N253"/>
          <cell r="O253">
            <v>20583</v>
          </cell>
          <cell r="P253">
            <v>1919</v>
          </cell>
          <cell r="Q253">
            <v>7982</v>
          </cell>
          <cell r="R253">
            <v>5876</v>
          </cell>
          <cell r="S253">
            <v>0</v>
          </cell>
          <cell r="T253"/>
          <cell r="U253" t="str">
            <v>0</v>
          </cell>
          <cell r="V253">
            <v>15777</v>
          </cell>
          <cell r="W253">
            <v>4806</v>
          </cell>
          <cell r="X253">
            <v>-5194</v>
          </cell>
          <cell r="Y253">
            <v>5194</v>
          </cell>
          <cell r="Z253" t="str">
            <v>-</v>
          </cell>
          <cell r="AA253"/>
          <cell r="AB253"/>
          <cell r="AC253"/>
          <cell r="AD253" t="str">
            <v>Category-A / Active</v>
          </cell>
          <cell r="AE253" t="str">
            <v>rohitraj22@iitk.ac.in</v>
          </cell>
          <cell r="AF253">
            <v>6206680090</v>
          </cell>
        </row>
        <row r="254">
          <cell r="B254">
            <v>220919</v>
          </cell>
          <cell r="C254" t="str">
            <v>RUDRADEEP DATTA</v>
          </cell>
          <cell r="D254" t="str">
            <v>E</v>
          </cell>
          <cell r="E254">
            <v>248</v>
          </cell>
          <cell r="F254" t="str">
            <v xml:space="preserve">B TECH </v>
          </cell>
          <cell r="G254" t="str">
            <v xml:space="preserve"> ME</v>
          </cell>
          <cell r="H254">
            <v>250</v>
          </cell>
          <cell r="I254">
            <v>0</v>
          </cell>
          <cell r="J254" t="str">
            <v xml:space="preserve"> </v>
          </cell>
          <cell r="K254">
            <v>10000</v>
          </cell>
          <cell r="L254">
            <v>31115</v>
          </cell>
          <cell r="M254"/>
          <cell r="N254"/>
          <cell r="O254">
            <v>31115</v>
          </cell>
          <cell r="P254">
            <v>5241</v>
          </cell>
          <cell r="Q254">
            <v>11171</v>
          </cell>
          <cell r="R254">
            <v>9010</v>
          </cell>
          <cell r="S254">
            <v>0</v>
          </cell>
          <cell r="T254"/>
          <cell r="U254" t="str">
            <v>0</v>
          </cell>
          <cell r="V254">
            <v>25422</v>
          </cell>
          <cell r="W254">
            <v>5693</v>
          </cell>
          <cell r="X254">
            <v>-4307</v>
          </cell>
          <cell r="Y254">
            <v>4307</v>
          </cell>
          <cell r="Z254" t="str">
            <v>-</v>
          </cell>
          <cell r="AA254"/>
          <cell r="AB254"/>
          <cell r="AC254"/>
          <cell r="AD254" t="str">
            <v>Category-A / Active</v>
          </cell>
          <cell r="AE254" t="str">
            <v>rudradeep22@iitk.ac.in</v>
          </cell>
          <cell r="AF254">
            <v>7044845595</v>
          </cell>
        </row>
        <row r="255">
          <cell r="B255">
            <v>220945</v>
          </cell>
          <cell r="C255" t="str">
            <v>SAMARTH PAWAR</v>
          </cell>
          <cell r="D255" t="str">
            <v>A</v>
          </cell>
          <cell r="E255">
            <v>208</v>
          </cell>
          <cell r="F255" t="str">
            <v xml:space="preserve">B TECH </v>
          </cell>
          <cell r="G255" t="str">
            <v xml:space="preserve"> CE</v>
          </cell>
          <cell r="H255">
            <v>251</v>
          </cell>
          <cell r="I255">
            <v>0</v>
          </cell>
          <cell r="J255" t="str">
            <v xml:space="preserve"> </v>
          </cell>
          <cell r="K255">
            <v>10000</v>
          </cell>
          <cell r="L255">
            <v>19454</v>
          </cell>
          <cell r="M255"/>
          <cell r="N255"/>
          <cell r="O255">
            <v>19454</v>
          </cell>
          <cell r="P255">
            <v>2784</v>
          </cell>
          <cell r="Q255">
            <v>6818</v>
          </cell>
          <cell r="R255">
            <v>6164</v>
          </cell>
          <cell r="S255">
            <v>0</v>
          </cell>
          <cell r="T255"/>
          <cell r="U255" t="str">
            <v>0</v>
          </cell>
          <cell r="V255">
            <v>15766</v>
          </cell>
          <cell r="W255">
            <v>3688</v>
          </cell>
          <cell r="X255">
            <v>-6312</v>
          </cell>
          <cell r="Y255">
            <v>6312</v>
          </cell>
          <cell r="Z255" t="str">
            <v>-</v>
          </cell>
          <cell r="AA255"/>
          <cell r="AB255"/>
          <cell r="AC255"/>
          <cell r="AD255" t="str">
            <v>Category-D / Active</v>
          </cell>
          <cell r="AE255" t="str">
            <v>samarthp22@iitk.ac.in</v>
          </cell>
          <cell r="AF255">
            <v>7000634056</v>
          </cell>
        </row>
        <row r="256">
          <cell r="B256">
            <v>220954</v>
          </cell>
          <cell r="C256" t="str">
            <v>SAMYAK JAIN</v>
          </cell>
          <cell r="D256" t="str">
            <v>D</v>
          </cell>
          <cell r="E256">
            <v>238</v>
          </cell>
          <cell r="F256" t="str">
            <v xml:space="preserve">B TECH </v>
          </cell>
          <cell r="G256" t="str">
            <v xml:space="preserve"> EE</v>
          </cell>
          <cell r="H256">
            <v>252</v>
          </cell>
          <cell r="I256">
            <v>0</v>
          </cell>
          <cell r="J256" t="str">
            <v xml:space="preserve"> </v>
          </cell>
          <cell r="K256">
            <v>10000</v>
          </cell>
          <cell r="L256">
            <v>29525</v>
          </cell>
          <cell r="M256"/>
          <cell r="N256"/>
          <cell r="O256">
            <v>29525</v>
          </cell>
          <cell r="P256">
            <v>3077</v>
          </cell>
          <cell r="Q256">
            <v>0</v>
          </cell>
          <cell r="R256">
            <v>20804</v>
          </cell>
          <cell r="S256">
            <v>0</v>
          </cell>
          <cell r="T256"/>
          <cell r="U256" t="str">
            <v>0</v>
          </cell>
          <cell r="V256">
            <v>23881</v>
          </cell>
          <cell r="W256">
            <v>5644</v>
          </cell>
          <cell r="X256">
            <v>-4356</v>
          </cell>
          <cell r="Y256">
            <v>4356</v>
          </cell>
          <cell r="Z256" t="str">
            <v>-</v>
          </cell>
          <cell r="AA256"/>
          <cell r="AB256"/>
          <cell r="AC256"/>
          <cell r="AD256" t="str">
            <v>Category-A / Active</v>
          </cell>
          <cell r="AE256" t="str">
            <v>samyakj22@iitk.ac.in</v>
          </cell>
          <cell r="AF256">
            <v>9667572400</v>
          </cell>
        </row>
        <row r="257">
          <cell r="B257">
            <v>220955</v>
          </cell>
          <cell r="C257" t="str">
            <v>SANAPALA JASWANTH</v>
          </cell>
          <cell r="D257" t="str">
            <v>B</v>
          </cell>
          <cell r="E257">
            <v>118</v>
          </cell>
          <cell r="F257" t="str">
            <v xml:space="preserve">B TECH </v>
          </cell>
          <cell r="G257" t="str">
            <v xml:space="preserve"> CSE</v>
          </cell>
          <cell r="H257">
            <v>253</v>
          </cell>
          <cell r="I257">
            <v>0</v>
          </cell>
          <cell r="J257" t="str">
            <v xml:space="preserve"> </v>
          </cell>
          <cell r="K257">
            <v>10000</v>
          </cell>
          <cell r="L257">
            <v>25258</v>
          </cell>
          <cell r="M257"/>
          <cell r="N257"/>
          <cell r="O257">
            <v>25258</v>
          </cell>
          <cell r="P257">
            <v>3577</v>
          </cell>
          <cell r="Q257">
            <v>8941</v>
          </cell>
          <cell r="R257">
            <v>8025</v>
          </cell>
          <cell r="S257">
            <v>0</v>
          </cell>
          <cell r="T257"/>
          <cell r="U257" t="str">
            <v>0</v>
          </cell>
          <cell r="V257">
            <v>20543</v>
          </cell>
          <cell r="W257">
            <v>4715</v>
          </cell>
          <cell r="X257">
            <v>-5285</v>
          </cell>
          <cell r="Y257">
            <v>5285</v>
          </cell>
          <cell r="Z257" t="str">
            <v>-</v>
          </cell>
          <cell r="AA257"/>
          <cell r="AB257"/>
          <cell r="AC257"/>
          <cell r="AD257" t="str">
            <v>Category-A / Active</v>
          </cell>
          <cell r="AE257" t="str">
            <v>sjaswanth22@iitk.ac.in</v>
          </cell>
          <cell r="AF257">
            <v>7013451713</v>
          </cell>
        </row>
        <row r="258">
          <cell r="B258">
            <v>220956</v>
          </cell>
          <cell r="C258" t="str">
            <v>SANCHIT SHARMA</v>
          </cell>
          <cell r="D258" t="str">
            <v>D</v>
          </cell>
          <cell r="E258">
            <v>235</v>
          </cell>
          <cell r="F258" t="str">
            <v xml:space="preserve">B S </v>
          </cell>
          <cell r="G258" t="str">
            <v xml:space="preserve"> PHY</v>
          </cell>
          <cell r="H258">
            <v>254</v>
          </cell>
          <cell r="I258">
            <v>0</v>
          </cell>
          <cell r="J258" t="str">
            <v xml:space="preserve"> </v>
          </cell>
          <cell r="K258">
            <v>10000</v>
          </cell>
          <cell r="L258">
            <v>22491</v>
          </cell>
          <cell r="M258"/>
          <cell r="N258"/>
          <cell r="O258">
            <v>22491</v>
          </cell>
          <cell r="P258" t="str">
            <v>0</v>
          </cell>
          <cell r="Q258">
            <v>12776</v>
          </cell>
          <cell r="R258">
            <v>5993</v>
          </cell>
          <cell r="S258">
            <v>0</v>
          </cell>
          <cell r="T258"/>
          <cell r="U258" t="str">
            <v>0</v>
          </cell>
          <cell r="V258">
            <v>18769</v>
          </cell>
          <cell r="W258">
            <v>3722</v>
          </cell>
          <cell r="X258">
            <v>-6278</v>
          </cell>
          <cell r="Y258">
            <v>6278</v>
          </cell>
          <cell r="Z258" t="str">
            <v>-</v>
          </cell>
          <cell r="AA258"/>
          <cell r="AB258"/>
          <cell r="AC258"/>
          <cell r="AD258" t="str">
            <v>Category-A / Active</v>
          </cell>
          <cell r="AE258" t="str">
            <v>sanchits22@iitk.ac.in</v>
          </cell>
          <cell r="AF258">
            <v>8082801780</v>
          </cell>
        </row>
        <row r="259">
          <cell r="B259">
            <v>220957</v>
          </cell>
          <cell r="C259" t="str">
            <v>SANDARIKARI SUMUKH</v>
          </cell>
          <cell r="D259" t="str">
            <v>D</v>
          </cell>
          <cell r="E259">
            <v>234</v>
          </cell>
          <cell r="F259" t="str">
            <v xml:space="preserve">B TECH </v>
          </cell>
          <cell r="G259" t="str">
            <v xml:space="preserve"> EE</v>
          </cell>
          <cell r="H259">
            <v>255</v>
          </cell>
          <cell r="I259">
            <v>7066</v>
          </cell>
          <cell r="J259" t="str">
            <v>FBM</v>
          </cell>
          <cell r="K259">
            <v>10000</v>
          </cell>
          <cell r="L259">
            <v>22998</v>
          </cell>
          <cell r="M259"/>
          <cell r="N259"/>
          <cell r="O259">
            <v>22998</v>
          </cell>
          <cell r="P259">
            <v>4443</v>
          </cell>
          <cell r="Q259">
            <v>0</v>
          </cell>
          <cell r="R259" t="str">
            <v>0</v>
          </cell>
          <cell r="S259">
            <v>0</v>
          </cell>
          <cell r="T259"/>
          <cell r="U259">
            <v>14990</v>
          </cell>
          <cell r="V259">
            <v>26499</v>
          </cell>
          <cell r="W259">
            <v>-3501</v>
          </cell>
          <cell r="X259">
            <v>-13501</v>
          </cell>
          <cell r="Y259">
            <v>13501</v>
          </cell>
          <cell r="Z259" t="str">
            <v>-</v>
          </cell>
          <cell r="AA259"/>
          <cell r="AB259"/>
          <cell r="AC259"/>
          <cell r="AD259" t="str">
            <v>Category-A / Active</v>
          </cell>
          <cell r="AE259" t="str">
            <v>sumukh22@iitk.ac.in</v>
          </cell>
          <cell r="AF259">
            <v>8309567830</v>
          </cell>
        </row>
        <row r="260">
          <cell r="B260">
            <v>220962</v>
          </cell>
          <cell r="C260" t="str">
            <v>SANIDHYA KUMAR JANGID</v>
          </cell>
          <cell r="D260" t="str">
            <v>C</v>
          </cell>
          <cell r="E260">
            <v>233</v>
          </cell>
          <cell r="F260" t="str">
            <v xml:space="preserve">B TECH </v>
          </cell>
          <cell r="G260" t="str">
            <v xml:space="preserve"> CE</v>
          </cell>
          <cell r="H260">
            <v>256</v>
          </cell>
          <cell r="I260">
            <v>0</v>
          </cell>
          <cell r="J260" t="str">
            <v xml:space="preserve"> </v>
          </cell>
          <cell r="K260">
            <v>10000</v>
          </cell>
          <cell r="L260">
            <v>22414</v>
          </cell>
          <cell r="M260"/>
          <cell r="N260"/>
          <cell r="O260">
            <v>22414</v>
          </cell>
          <cell r="P260">
            <v>2577</v>
          </cell>
          <cell r="Q260">
            <v>0</v>
          </cell>
          <cell r="R260">
            <v>16143</v>
          </cell>
          <cell r="S260">
            <v>0</v>
          </cell>
          <cell r="T260"/>
          <cell r="U260" t="str">
            <v>0</v>
          </cell>
          <cell r="V260">
            <v>18720</v>
          </cell>
          <cell r="W260">
            <v>3694</v>
          </cell>
          <cell r="X260">
            <v>-6306</v>
          </cell>
          <cell r="Y260">
            <v>6306</v>
          </cell>
          <cell r="Z260" t="str">
            <v>-</v>
          </cell>
          <cell r="AA260"/>
          <cell r="AB260"/>
          <cell r="AC260"/>
          <cell r="AD260" t="str">
            <v>Category-A / Active</v>
          </cell>
          <cell r="AE260" t="str">
            <v>sanidhyakj22@iitk.ac.in</v>
          </cell>
          <cell r="AF260">
            <v>7597140010</v>
          </cell>
        </row>
        <row r="261">
          <cell r="B261">
            <v>220963</v>
          </cell>
          <cell r="C261" t="str">
            <v>SANKALP MITTAL</v>
          </cell>
          <cell r="D261" t="str">
            <v>D</v>
          </cell>
          <cell r="E261">
            <v>138</v>
          </cell>
          <cell r="F261" t="str">
            <v xml:space="preserve">B TECH </v>
          </cell>
          <cell r="G261" t="str">
            <v xml:space="preserve"> CSE</v>
          </cell>
          <cell r="H261">
            <v>257</v>
          </cell>
          <cell r="I261">
            <v>0</v>
          </cell>
          <cell r="J261" t="str">
            <v xml:space="preserve"> </v>
          </cell>
          <cell r="K261">
            <v>10000</v>
          </cell>
          <cell r="L261">
            <v>13579</v>
          </cell>
          <cell r="M261"/>
          <cell r="N261"/>
          <cell r="O261">
            <v>13579</v>
          </cell>
          <cell r="P261">
            <v>4100</v>
          </cell>
          <cell r="Q261">
            <v>0</v>
          </cell>
          <cell r="R261">
            <v>6679</v>
          </cell>
          <cell r="S261">
            <v>0</v>
          </cell>
          <cell r="T261"/>
          <cell r="U261" t="str">
            <v>0</v>
          </cell>
          <cell r="V261">
            <v>10779</v>
          </cell>
          <cell r="W261">
            <v>2800</v>
          </cell>
          <cell r="X261">
            <v>-7200</v>
          </cell>
          <cell r="Y261">
            <v>7200</v>
          </cell>
          <cell r="Z261" t="str">
            <v>-</v>
          </cell>
          <cell r="AA261"/>
          <cell r="AB261"/>
          <cell r="AC261"/>
          <cell r="AD261" t="str">
            <v>Category-A / Active</v>
          </cell>
          <cell r="AE261" t="str">
            <v>sankalpm22@iitk.ac.in</v>
          </cell>
          <cell r="AF261">
            <v>9417428200</v>
          </cell>
        </row>
        <row r="262">
          <cell r="B262">
            <v>220965</v>
          </cell>
          <cell r="C262" t="str">
            <v>SANKUL</v>
          </cell>
          <cell r="D262" t="str">
            <v>D</v>
          </cell>
          <cell r="E262">
            <v>146</v>
          </cell>
          <cell r="F262" t="str">
            <v xml:space="preserve">B S </v>
          </cell>
          <cell r="G262" t="str">
            <v xml:space="preserve"> ECO</v>
          </cell>
          <cell r="H262">
            <v>258</v>
          </cell>
          <cell r="I262">
            <v>0</v>
          </cell>
          <cell r="J262" t="str">
            <v xml:space="preserve"> </v>
          </cell>
          <cell r="K262">
            <v>10000</v>
          </cell>
          <cell r="L262">
            <v>26246</v>
          </cell>
          <cell r="M262"/>
          <cell r="N262"/>
          <cell r="O262">
            <v>26246</v>
          </cell>
          <cell r="P262">
            <v>2180</v>
          </cell>
          <cell r="Q262">
            <v>8876</v>
          </cell>
          <cell r="R262">
            <v>6406</v>
          </cell>
          <cell r="S262">
            <v>0</v>
          </cell>
          <cell r="T262"/>
          <cell r="U262" t="str">
            <v>0</v>
          </cell>
          <cell r="V262">
            <v>17462</v>
          </cell>
          <cell r="W262">
            <v>8784</v>
          </cell>
          <cell r="X262">
            <v>-1216</v>
          </cell>
          <cell r="Y262">
            <v>1216</v>
          </cell>
          <cell r="Z262" t="str">
            <v>-</v>
          </cell>
          <cell r="AA262"/>
          <cell r="AB262"/>
          <cell r="AC262"/>
          <cell r="AD262" t="str">
            <v>Category-A / Active</v>
          </cell>
          <cell r="AE262" t="str">
            <v>sankul22@iitk.ac.in</v>
          </cell>
          <cell r="AF262">
            <v>9315719561</v>
          </cell>
        </row>
        <row r="263">
          <cell r="B263">
            <v>220984</v>
          </cell>
          <cell r="C263" t="str">
            <v>SATYAM KUMAR</v>
          </cell>
          <cell r="D263" t="str">
            <v>B</v>
          </cell>
          <cell r="E263">
            <v>122</v>
          </cell>
          <cell r="F263" t="str">
            <v xml:space="preserve">B TECH </v>
          </cell>
          <cell r="G263" t="str">
            <v xml:space="preserve"> CE</v>
          </cell>
          <cell r="H263">
            <v>259</v>
          </cell>
          <cell r="I263">
            <v>0</v>
          </cell>
          <cell r="J263" t="str">
            <v xml:space="preserve"> </v>
          </cell>
          <cell r="K263">
            <v>10000</v>
          </cell>
          <cell r="L263">
            <v>21177</v>
          </cell>
          <cell r="M263"/>
          <cell r="N263"/>
          <cell r="O263">
            <v>21177</v>
          </cell>
          <cell r="P263">
            <v>4432</v>
          </cell>
          <cell r="Q263">
            <v>6642</v>
          </cell>
          <cell r="R263">
            <v>5997</v>
          </cell>
          <cell r="S263">
            <v>0</v>
          </cell>
          <cell r="T263"/>
          <cell r="U263" t="str">
            <v>0</v>
          </cell>
          <cell r="V263">
            <v>17071</v>
          </cell>
          <cell r="W263">
            <v>4106</v>
          </cell>
          <cell r="X263">
            <v>-5894</v>
          </cell>
          <cell r="Y263">
            <v>5894</v>
          </cell>
          <cell r="Z263" t="str">
            <v>-</v>
          </cell>
          <cell r="AA263"/>
          <cell r="AB263"/>
          <cell r="AC263"/>
          <cell r="AD263" t="str">
            <v>Category-A / Active</v>
          </cell>
          <cell r="AE263" t="str">
            <v>satyamkr22@iitk.ac.in</v>
          </cell>
          <cell r="AF263">
            <v>7479947755</v>
          </cell>
        </row>
        <row r="264">
          <cell r="B264">
            <v>220999</v>
          </cell>
          <cell r="C264" t="str">
            <v>SHAMIT KAMBLE</v>
          </cell>
          <cell r="D264" t="str">
            <v>E</v>
          </cell>
          <cell r="E264">
            <v>252</v>
          </cell>
          <cell r="F264" t="str">
            <v xml:space="preserve">B TECH </v>
          </cell>
          <cell r="G264" t="str">
            <v xml:space="preserve"> MSE</v>
          </cell>
          <cell r="H264">
            <v>260</v>
          </cell>
          <cell r="I264">
            <v>0</v>
          </cell>
          <cell r="J264" t="str">
            <v xml:space="preserve"> </v>
          </cell>
          <cell r="K264">
            <v>10000</v>
          </cell>
          <cell r="L264">
            <v>23547</v>
          </cell>
          <cell r="M264"/>
          <cell r="N264"/>
          <cell r="O264">
            <v>23547</v>
          </cell>
          <cell r="P264">
            <v>4477</v>
          </cell>
          <cell r="Q264">
            <v>8128</v>
          </cell>
          <cell r="R264">
            <v>6327</v>
          </cell>
          <cell r="S264">
            <v>0</v>
          </cell>
          <cell r="T264"/>
          <cell r="U264" t="str">
            <v>0</v>
          </cell>
          <cell r="V264">
            <v>18932</v>
          </cell>
          <cell r="W264">
            <v>4615</v>
          </cell>
          <cell r="X264">
            <v>-5385</v>
          </cell>
          <cell r="Y264">
            <v>5385</v>
          </cell>
          <cell r="Z264" t="str">
            <v>-</v>
          </cell>
          <cell r="AA264"/>
          <cell r="AB264"/>
          <cell r="AC264"/>
          <cell r="AD264" t="str">
            <v>Category-A / Active</v>
          </cell>
          <cell r="AE264" t="str">
            <v>shamitk22@iitk.ac.in</v>
          </cell>
          <cell r="AF264">
            <v>9440152194</v>
          </cell>
        </row>
        <row r="265">
          <cell r="B265">
            <v>221009</v>
          </cell>
          <cell r="C265" t="str">
            <v>SHIKHAR CHAURASIA</v>
          </cell>
          <cell r="D265" t="str">
            <v>B</v>
          </cell>
          <cell r="E265">
            <v>114</v>
          </cell>
          <cell r="F265" t="str">
            <v xml:space="preserve">B TECH </v>
          </cell>
          <cell r="G265" t="str">
            <v xml:space="preserve"> EE</v>
          </cell>
          <cell r="H265">
            <v>261</v>
          </cell>
          <cell r="I265">
            <v>0</v>
          </cell>
          <cell r="J265" t="str">
            <v xml:space="preserve"> </v>
          </cell>
          <cell r="K265">
            <v>10000</v>
          </cell>
          <cell r="L265">
            <v>23499</v>
          </cell>
          <cell r="M265"/>
          <cell r="N265"/>
          <cell r="O265">
            <v>23499</v>
          </cell>
          <cell r="P265">
            <v>4736</v>
          </cell>
          <cell r="Q265">
            <v>8490</v>
          </cell>
          <cell r="R265">
            <v>6117</v>
          </cell>
          <cell r="S265">
            <v>0</v>
          </cell>
          <cell r="T265"/>
          <cell r="U265" t="str">
            <v>0</v>
          </cell>
          <cell r="V265">
            <v>19343</v>
          </cell>
          <cell r="W265">
            <v>4156</v>
          </cell>
          <cell r="X265">
            <v>-5844</v>
          </cell>
          <cell r="Y265">
            <v>5844</v>
          </cell>
          <cell r="Z265" t="str">
            <v>-</v>
          </cell>
          <cell r="AA265"/>
          <cell r="AB265"/>
          <cell r="AC265"/>
          <cell r="AD265" t="str">
            <v>Category-A / Active</v>
          </cell>
          <cell r="AE265" t="str">
            <v>cshikhar22@iitk.ac.in</v>
          </cell>
          <cell r="AF265">
            <v>7266870099</v>
          </cell>
        </row>
        <row r="266">
          <cell r="B266">
            <v>221014</v>
          </cell>
          <cell r="C266" t="str">
            <v>SHIVAM LAL</v>
          </cell>
          <cell r="D266" t="str">
            <v>A</v>
          </cell>
          <cell r="E266">
            <v>202</v>
          </cell>
          <cell r="F266" t="str">
            <v xml:space="preserve">B TECH </v>
          </cell>
          <cell r="G266" t="str">
            <v xml:space="preserve"> ME</v>
          </cell>
          <cell r="H266">
            <v>262</v>
          </cell>
          <cell r="I266">
            <v>0</v>
          </cell>
          <cell r="J266" t="str">
            <v xml:space="preserve"> </v>
          </cell>
          <cell r="K266">
            <v>10000</v>
          </cell>
          <cell r="L266">
            <v>21655</v>
          </cell>
          <cell r="M266"/>
          <cell r="N266"/>
          <cell r="O266">
            <v>21655</v>
          </cell>
          <cell r="P266" t="str">
            <v>0</v>
          </cell>
          <cell r="Q266">
            <v>10221</v>
          </cell>
          <cell r="R266">
            <v>7022</v>
          </cell>
          <cell r="S266">
            <v>0</v>
          </cell>
          <cell r="T266"/>
          <cell r="U266" t="str">
            <v>0</v>
          </cell>
          <cell r="V266">
            <v>17243</v>
          </cell>
          <cell r="W266">
            <v>4412</v>
          </cell>
          <cell r="X266">
            <v>-5588</v>
          </cell>
          <cell r="Y266">
            <v>5588</v>
          </cell>
          <cell r="Z266" t="str">
            <v>-</v>
          </cell>
          <cell r="AA266"/>
          <cell r="AB266"/>
          <cell r="AC266"/>
          <cell r="AD266" t="str">
            <v>Category-A / Active</v>
          </cell>
          <cell r="AE266" t="str">
            <v>shivaml22@iitk.ac.in</v>
          </cell>
          <cell r="AF266">
            <v>7338083246</v>
          </cell>
        </row>
        <row r="267">
          <cell r="B267">
            <v>221022</v>
          </cell>
          <cell r="C267" t="str">
            <v>SHIVHARE ANIKET LAXMIPRASAD</v>
          </cell>
          <cell r="D267" t="str">
            <v>C</v>
          </cell>
          <cell r="E267">
            <v>231</v>
          </cell>
          <cell r="F267" t="str">
            <v xml:space="preserve">B TECH </v>
          </cell>
          <cell r="G267" t="str">
            <v xml:space="preserve"> CHE</v>
          </cell>
          <cell r="H267">
            <v>263</v>
          </cell>
          <cell r="I267">
            <v>0</v>
          </cell>
          <cell r="J267" t="str">
            <v xml:space="preserve"> </v>
          </cell>
          <cell r="K267">
            <v>10000</v>
          </cell>
          <cell r="L267">
            <v>21941</v>
          </cell>
          <cell r="M267"/>
          <cell r="N267"/>
          <cell r="O267">
            <v>21941</v>
          </cell>
          <cell r="P267">
            <v>4493</v>
          </cell>
          <cell r="Q267">
            <v>8369</v>
          </cell>
          <cell r="R267">
            <v>5389</v>
          </cell>
          <cell r="S267">
            <v>0</v>
          </cell>
          <cell r="T267"/>
          <cell r="U267" t="str">
            <v>0</v>
          </cell>
          <cell r="V267">
            <v>18251</v>
          </cell>
          <cell r="W267">
            <v>3690</v>
          </cell>
          <cell r="X267">
            <v>-6310</v>
          </cell>
          <cell r="Y267">
            <v>6310</v>
          </cell>
          <cell r="Z267" t="str">
            <v>-</v>
          </cell>
          <cell r="AA267"/>
          <cell r="AB267"/>
          <cell r="AC267"/>
          <cell r="AD267" t="str">
            <v>Category-A / Active</v>
          </cell>
          <cell r="AE267" t="str">
            <v>shivhare22@iitk.ac.in</v>
          </cell>
          <cell r="AF267">
            <v>9156997910</v>
          </cell>
        </row>
        <row r="268">
          <cell r="B268">
            <v>221023</v>
          </cell>
          <cell r="C268" t="str">
            <v>SHORYA AGARWAL</v>
          </cell>
          <cell r="D268" t="str">
            <v>C</v>
          </cell>
          <cell r="E268">
            <v>225</v>
          </cell>
          <cell r="F268" t="str">
            <v xml:space="preserve">B TECH </v>
          </cell>
          <cell r="G268" t="str">
            <v xml:space="preserve"> EE</v>
          </cell>
          <cell r="H268">
            <v>264</v>
          </cell>
          <cell r="I268">
            <v>0</v>
          </cell>
          <cell r="J268" t="str">
            <v xml:space="preserve"> </v>
          </cell>
          <cell r="K268">
            <v>10000</v>
          </cell>
          <cell r="L268">
            <v>25789</v>
          </cell>
          <cell r="M268"/>
          <cell r="N268"/>
          <cell r="O268">
            <v>25789</v>
          </cell>
          <cell r="P268">
            <v>4223</v>
          </cell>
          <cell r="Q268">
            <v>9720</v>
          </cell>
          <cell r="R268">
            <v>7522</v>
          </cell>
          <cell r="S268">
            <v>0</v>
          </cell>
          <cell r="T268"/>
          <cell r="U268" t="str">
            <v>0</v>
          </cell>
          <cell r="V268">
            <v>21465</v>
          </cell>
          <cell r="W268">
            <v>4324</v>
          </cell>
          <cell r="X268">
            <v>-5676</v>
          </cell>
          <cell r="Y268">
            <v>5676</v>
          </cell>
          <cell r="Z268" t="str">
            <v>-</v>
          </cell>
          <cell r="AA268"/>
          <cell r="AB268"/>
          <cell r="AC268"/>
          <cell r="AD268" t="str">
            <v>Category-A / Active</v>
          </cell>
          <cell r="AE268" t="str">
            <v>shorya22@iitk.ac.in</v>
          </cell>
          <cell r="AF268">
            <v>9116006758</v>
          </cell>
        </row>
        <row r="269">
          <cell r="B269">
            <v>221053</v>
          </cell>
          <cell r="C269" t="str">
            <v>SIDDHASAR SARKATE</v>
          </cell>
          <cell r="D269" t="str">
            <v>B</v>
          </cell>
          <cell r="E269">
            <v>119</v>
          </cell>
          <cell r="F269" t="str">
            <v xml:space="preserve">B TECH </v>
          </cell>
          <cell r="G269" t="str">
            <v xml:space="preserve"> CE</v>
          </cell>
          <cell r="H269">
            <v>265</v>
          </cell>
          <cell r="I269">
            <v>0</v>
          </cell>
          <cell r="J269" t="str">
            <v xml:space="preserve"> </v>
          </cell>
          <cell r="K269">
            <v>10000</v>
          </cell>
          <cell r="L269">
            <v>29598</v>
          </cell>
          <cell r="M269"/>
          <cell r="N269"/>
          <cell r="O269">
            <v>29598</v>
          </cell>
          <cell r="P269" t="str">
            <v>0</v>
          </cell>
          <cell r="Q269">
            <v>0</v>
          </cell>
          <cell r="R269">
            <v>21522</v>
          </cell>
          <cell r="S269">
            <v>0</v>
          </cell>
          <cell r="T269"/>
          <cell r="U269" t="str">
            <v>0</v>
          </cell>
          <cell r="V269">
            <v>21522</v>
          </cell>
          <cell r="W269">
            <v>8076</v>
          </cell>
          <cell r="X269">
            <v>-1924</v>
          </cell>
          <cell r="Y269">
            <v>1924</v>
          </cell>
          <cell r="Z269" t="str">
            <v>-</v>
          </cell>
          <cell r="AA269"/>
          <cell r="AB269"/>
          <cell r="AC269"/>
          <cell r="AD269" t="str">
            <v>Category-D / Active</v>
          </cell>
          <cell r="AE269" t="str">
            <v>siddhasar22@iitk.ac.in</v>
          </cell>
          <cell r="AF269">
            <v>9420010436</v>
          </cell>
        </row>
        <row r="270">
          <cell r="B270">
            <v>221056</v>
          </cell>
          <cell r="C270" t="str">
            <v>SIDHARTH A S</v>
          </cell>
          <cell r="D270" t="str">
            <v>D</v>
          </cell>
          <cell r="E270">
            <v>134</v>
          </cell>
          <cell r="F270" t="str">
            <v xml:space="preserve">B TECH </v>
          </cell>
          <cell r="G270" t="str">
            <v xml:space="preserve"> AE</v>
          </cell>
          <cell r="H270">
            <v>266</v>
          </cell>
          <cell r="I270">
            <v>0</v>
          </cell>
          <cell r="J270" t="str">
            <v xml:space="preserve"> </v>
          </cell>
          <cell r="K270">
            <v>10000</v>
          </cell>
          <cell r="L270">
            <v>28507</v>
          </cell>
          <cell r="M270"/>
          <cell r="N270"/>
          <cell r="O270">
            <v>28507</v>
          </cell>
          <cell r="P270">
            <v>4296</v>
          </cell>
          <cell r="Q270">
            <v>11269</v>
          </cell>
          <cell r="R270">
            <v>8324</v>
          </cell>
          <cell r="S270">
            <v>0</v>
          </cell>
          <cell r="T270"/>
          <cell r="U270" t="str">
            <v>0</v>
          </cell>
          <cell r="V270">
            <v>23889</v>
          </cell>
          <cell r="W270">
            <v>4618</v>
          </cell>
          <cell r="X270">
            <v>-5382</v>
          </cell>
          <cell r="Y270">
            <v>5382</v>
          </cell>
          <cell r="Z270" t="str">
            <v>-</v>
          </cell>
          <cell r="AA270"/>
          <cell r="AB270"/>
          <cell r="AC270"/>
          <cell r="AD270" t="str">
            <v>Category-B / Active</v>
          </cell>
          <cell r="AE270" t="str">
            <v>sidharthas22@iitk.ac.in</v>
          </cell>
          <cell r="AF270">
            <v>9447791337</v>
          </cell>
        </row>
        <row r="271">
          <cell r="B271">
            <v>221058</v>
          </cell>
          <cell r="C271" t="str">
            <v>SIKHA VAMSI</v>
          </cell>
          <cell r="D271" t="str">
            <v>C</v>
          </cell>
          <cell r="E271">
            <v>126</v>
          </cell>
          <cell r="F271" t="str">
            <v xml:space="preserve">B TECH </v>
          </cell>
          <cell r="G271" t="str">
            <v xml:space="preserve"> BSBE</v>
          </cell>
          <cell r="H271">
            <v>267</v>
          </cell>
          <cell r="I271">
            <v>0</v>
          </cell>
          <cell r="J271" t="str">
            <v xml:space="preserve"> </v>
          </cell>
          <cell r="K271">
            <v>10000</v>
          </cell>
          <cell r="L271">
            <v>21415</v>
          </cell>
          <cell r="M271"/>
          <cell r="N271"/>
          <cell r="O271">
            <v>21415</v>
          </cell>
          <cell r="P271" t="str">
            <v>0</v>
          </cell>
          <cell r="Q271">
            <v>0</v>
          </cell>
          <cell r="R271">
            <v>17104</v>
          </cell>
          <cell r="S271">
            <v>0</v>
          </cell>
          <cell r="T271"/>
          <cell r="U271" t="str">
            <v>0</v>
          </cell>
          <cell r="V271">
            <v>17104</v>
          </cell>
          <cell r="W271">
            <v>4311</v>
          </cell>
          <cell r="X271">
            <v>-5689</v>
          </cell>
          <cell r="Y271">
            <v>5689</v>
          </cell>
          <cell r="Z271" t="str">
            <v>-</v>
          </cell>
          <cell r="AA271"/>
          <cell r="AB271"/>
          <cell r="AC271"/>
          <cell r="AD271" t="str">
            <v>Category-A / Active</v>
          </cell>
          <cell r="AE271" t="str">
            <v>svamsi22@iitk.ac.in</v>
          </cell>
          <cell r="AF271">
            <v>9182076907</v>
          </cell>
        </row>
        <row r="272">
          <cell r="B272">
            <v>221073</v>
          </cell>
          <cell r="C272" t="str">
            <v>SOHEL SAINI</v>
          </cell>
          <cell r="D272" t="str">
            <v>D</v>
          </cell>
          <cell r="E272">
            <v>243</v>
          </cell>
          <cell r="F272" t="str">
            <v xml:space="preserve">B TECH </v>
          </cell>
          <cell r="G272" t="str">
            <v xml:space="preserve"> MSE</v>
          </cell>
          <cell r="H272">
            <v>268</v>
          </cell>
          <cell r="I272">
            <v>0</v>
          </cell>
          <cell r="J272" t="str">
            <v xml:space="preserve"> </v>
          </cell>
          <cell r="K272">
            <v>10000</v>
          </cell>
          <cell r="L272">
            <v>21616</v>
          </cell>
          <cell r="M272"/>
          <cell r="N272"/>
          <cell r="O272">
            <v>21616</v>
          </cell>
          <cell r="P272">
            <v>3441</v>
          </cell>
          <cell r="Q272">
            <v>7687</v>
          </cell>
          <cell r="R272">
            <v>5663</v>
          </cell>
          <cell r="S272">
            <v>0</v>
          </cell>
          <cell r="T272"/>
          <cell r="U272" t="str">
            <v>0</v>
          </cell>
          <cell r="V272">
            <v>16791</v>
          </cell>
          <cell r="W272">
            <v>4825</v>
          </cell>
          <cell r="X272">
            <v>-5175</v>
          </cell>
          <cell r="Y272">
            <v>5175</v>
          </cell>
          <cell r="Z272" t="str">
            <v>-</v>
          </cell>
          <cell r="AA272"/>
          <cell r="AB272"/>
          <cell r="AC272"/>
          <cell r="AD272" t="str">
            <v>Category-A / Active</v>
          </cell>
          <cell r="AE272" t="str">
            <v>sohels22@iitk.ac.in</v>
          </cell>
          <cell r="AF272">
            <v>9518875095</v>
          </cell>
        </row>
        <row r="273">
          <cell r="B273">
            <v>221092</v>
          </cell>
          <cell r="C273" t="str">
            <v>SUBHADIP BAIDYA</v>
          </cell>
          <cell r="D273" t="str">
            <v>B</v>
          </cell>
          <cell r="E273">
            <v>220</v>
          </cell>
          <cell r="F273" t="str">
            <v xml:space="preserve">B S </v>
          </cell>
          <cell r="G273" t="str">
            <v xml:space="preserve"> MTH</v>
          </cell>
          <cell r="H273">
            <v>269</v>
          </cell>
          <cell r="I273">
            <v>0</v>
          </cell>
          <cell r="J273" t="str">
            <v xml:space="preserve"> </v>
          </cell>
          <cell r="K273">
            <v>10000</v>
          </cell>
          <cell r="L273">
            <v>26435</v>
          </cell>
          <cell r="M273"/>
          <cell r="N273"/>
          <cell r="O273">
            <v>26435</v>
          </cell>
          <cell r="P273">
            <v>4990</v>
          </cell>
          <cell r="Q273">
            <v>9994</v>
          </cell>
          <cell r="R273">
            <v>6628</v>
          </cell>
          <cell r="S273">
            <v>0</v>
          </cell>
          <cell r="T273"/>
          <cell r="U273" t="str">
            <v>0</v>
          </cell>
          <cell r="V273">
            <v>21612</v>
          </cell>
          <cell r="W273">
            <v>4823</v>
          </cell>
          <cell r="X273">
            <v>-5177</v>
          </cell>
          <cell r="Y273">
            <v>5177</v>
          </cell>
          <cell r="Z273" t="str">
            <v>-</v>
          </cell>
          <cell r="AA273"/>
          <cell r="AB273"/>
          <cell r="AC273"/>
          <cell r="AD273" t="str">
            <v>Category-A / Active</v>
          </cell>
          <cell r="AE273" t="str">
            <v>subhadipb22@iitk.ac.in</v>
          </cell>
          <cell r="AF273">
            <v>9007918937</v>
          </cell>
        </row>
        <row r="274">
          <cell r="B274">
            <v>221093</v>
          </cell>
          <cell r="C274" t="str">
            <v>SUBHAM ANAND</v>
          </cell>
          <cell r="D274" t="str">
            <v>E</v>
          </cell>
          <cell r="E274">
            <v>247</v>
          </cell>
          <cell r="F274" t="str">
            <v xml:space="preserve">B S </v>
          </cell>
          <cell r="G274" t="str">
            <v xml:space="preserve"> SDS</v>
          </cell>
          <cell r="H274">
            <v>270</v>
          </cell>
          <cell r="I274">
            <v>0</v>
          </cell>
          <cell r="J274" t="str">
            <v xml:space="preserve"> </v>
          </cell>
          <cell r="K274">
            <v>10000</v>
          </cell>
          <cell r="L274">
            <v>21295</v>
          </cell>
          <cell r="M274"/>
          <cell r="N274"/>
          <cell r="O274">
            <v>21295</v>
          </cell>
          <cell r="P274" t="str">
            <v>0</v>
          </cell>
          <cell r="Q274">
            <v>12091</v>
          </cell>
          <cell r="R274">
            <v>5319</v>
          </cell>
          <cell r="S274">
            <v>0</v>
          </cell>
          <cell r="T274"/>
          <cell r="U274" t="str">
            <v>0</v>
          </cell>
          <cell r="V274">
            <v>17410</v>
          </cell>
          <cell r="W274">
            <v>3885</v>
          </cell>
          <cell r="X274">
            <v>-6115</v>
          </cell>
          <cell r="Y274">
            <v>6115</v>
          </cell>
          <cell r="Z274" t="str">
            <v>-</v>
          </cell>
          <cell r="AA274"/>
          <cell r="AB274"/>
          <cell r="AC274"/>
          <cell r="AD274" t="str">
            <v>Category-A / Active</v>
          </cell>
          <cell r="AE274" t="str">
            <v>subham22@iitk.ac.in</v>
          </cell>
          <cell r="AF274">
            <v>9800843085</v>
          </cell>
        </row>
        <row r="275">
          <cell r="B275">
            <v>221103</v>
          </cell>
          <cell r="C275" t="str">
            <v>SUMIT NENIWAL</v>
          </cell>
          <cell r="D275" t="str">
            <v>C</v>
          </cell>
          <cell r="E275">
            <v>128</v>
          </cell>
          <cell r="F275" t="str">
            <v xml:space="preserve">B S </v>
          </cell>
          <cell r="G275" t="str">
            <v xml:space="preserve"> CHM</v>
          </cell>
          <cell r="H275">
            <v>271</v>
          </cell>
          <cell r="I275">
            <v>0</v>
          </cell>
          <cell r="J275" t="str">
            <v>FBM</v>
          </cell>
          <cell r="K275">
            <v>10000</v>
          </cell>
          <cell r="L275">
            <v>21316</v>
          </cell>
          <cell r="M275"/>
          <cell r="N275"/>
          <cell r="O275">
            <v>21316</v>
          </cell>
          <cell r="P275">
            <v>4111</v>
          </cell>
          <cell r="Q275">
            <v>0</v>
          </cell>
          <cell r="R275" t="str">
            <v>0</v>
          </cell>
          <cell r="S275">
            <v>0</v>
          </cell>
          <cell r="T275"/>
          <cell r="U275">
            <v>15870</v>
          </cell>
          <cell r="V275">
            <v>19981</v>
          </cell>
          <cell r="W275">
            <v>1335</v>
          </cell>
          <cell r="X275">
            <v>-8665</v>
          </cell>
          <cell r="Y275">
            <v>8665</v>
          </cell>
          <cell r="Z275" t="str">
            <v>-</v>
          </cell>
          <cell r="AA275"/>
          <cell r="AB275"/>
          <cell r="AC275"/>
          <cell r="AD275" t="str">
            <v>Category-A / Active</v>
          </cell>
          <cell r="AE275" t="str">
            <v>nsumit22@iitk.ac.in</v>
          </cell>
          <cell r="AF275">
            <v>9582913774</v>
          </cell>
        </row>
        <row r="276">
          <cell r="B276">
            <v>221108</v>
          </cell>
          <cell r="C276" t="str">
            <v>SURENDRA PRASAD</v>
          </cell>
          <cell r="D276" t="str">
            <v>B</v>
          </cell>
          <cell r="E276">
            <v>214</v>
          </cell>
          <cell r="F276" t="str">
            <v xml:space="preserve">B TECH </v>
          </cell>
          <cell r="G276" t="str">
            <v xml:space="preserve"> AE</v>
          </cell>
          <cell r="H276">
            <v>272</v>
          </cell>
          <cell r="I276">
            <v>0</v>
          </cell>
          <cell r="J276" t="str">
            <v xml:space="preserve"> </v>
          </cell>
          <cell r="K276">
            <v>10000</v>
          </cell>
          <cell r="L276">
            <v>23142</v>
          </cell>
          <cell r="M276"/>
          <cell r="N276"/>
          <cell r="O276">
            <v>23142</v>
          </cell>
          <cell r="P276">
            <v>3081</v>
          </cell>
          <cell r="Q276">
            <v>0</v>
          </cell>
          <cell r="R276">
            <v>15742</v>
          </cell>
          <cell r="S276">
            <v>0</v>
          </cell>
          <cell r="T276"/>
          <cell r="U276" t="str">
            <v>0</v>
          </cell>
          <cell r="V276">
            <v>18823</v>
          </cell>
          <cell r="W276">
            <v>4319</v>
          </cell>
          <cell r="X276">
            <v>-5681</v>
          </cell>
          <cell r="Y276">
            <v>5681</v>
          </cell>
          <cell r="Z276" t="str">
            <v>-</v>
          </cell>
          <cell r="AA276"/>
          <cell r="AB276"/>
          <cell r="AC276"/>
          <cell r="AD276" t="str">
            <v>Category-A / Active</v>
          </cell>
          <cell r="AE276" t="str">
            <v>surendrap22@iitk.ac.in</v>
          </cell>
          <cell r="AF276">
            <v>7488924834</v>
          </cell>
        </row>
        <row r="277">
          <cell r="B277">
            <v>221112</v>
          </cell>
          <cell r="C277" t="str">
            <v>SURYAWANSHI MRUNMAY SANJAY</v>
          </cell>
          <cell r="D277" t="str">
            <v>A</v>
          </cell>
          <cell r="E277">
            <v>207</v>
          </cell>
          <cell r="F277" t="str">
            <v xml:space="preserve">B TECH </v>
          </cell>
          <cell r="G277" t="str">
            <v xml:space="preserve"> MSE</v>
          </cell>
          <cell r="H277">
            <v>273</v>
          </cell>
          <cell r="I277">
            <v>0</v>
          </cell>
          <cell r="J277" t="str">
            <v xml:space="preserve"> </v>
          </cell>
          <cell r="K277">
            <v>10000</v>
          </cell>
          <cell r="L277">
            <v>25869</v>
          </cell>
          <cell r="M277"/>
          <cell r="N277"/>
          <cell r="O277">
            <v>25869</v>
          </cell>
          <cell r="P277">
            <v>4323</v>
          </cell>
          <cell r="Q277">
            <v>7753</v>
          </cell>
          <cell r="R277">
            <v>5899</v>
          </cell>
          <cell r="S277">
            <v>0</v>
          </cell>
          <cell r="T277"/>
          <cell r="U277" t="str">
            <v>0</v>
          </cell>
          <cell r="V277">
            <v>17975</v>
          </cell>
          <cell r="W277">
            <v>7894</v>
          </cell>
          <cell r="X277">
            <v>-2106</v>
          </cell>
          <cell r="Y277">
            <v>2106</v>
          </cell>
          <cell r="Z277" t="str">
            <v>-</v>
          </cell>
          <cell r="AA277"/>
          <cell r="AB277"/>
          <cell r="AC277"/>
          <cell r="AD277" t="str">
            <v>Category-D / Active</v>
          </cell>
          <cell r="AE277" t="str">
            <v>mrunmays22@iitk.ac.in</v>
          </cell>
          <cell r="AF277">
            <v>7424810183</v>
          </cell>
        </row>
        <row r="278">
          <cell r="B278">
            <v>221115</v>
          </cell>
          <cell r="C278" t="str">
            <v>SUYASHVARDHAN RATHI</v>
          </cell>
          <cell r="D278" t="str">
            <v>C</v>
          </cell>
          <cell r="E278">
            <v>128</v>
          </cell>
          <cell r="F278" t="str">
            <v xml:space="preserve">B S </v>
          </cell>
          <cell r="G278" t="str">
            <v xml:space="preserve"> PHY</v>
          </cell>
          <cell r="H278">
            <v>274</v>
          </cell>
          <cell r="I278">
            <v>0</v>
          </cell>
          <cell r="J278" t="str">
            <v xml:space="preserve"> </v>
          </cell>
          <cell r="K278">
            <v>10000</v>
          </cell>
          <cell r="L278">
            <v>20528</v>
          </cell>
          <cell r="M278"/>
          <cell r="N278"/>
          <cell r="O278">
            <v>20528</v>
          </cell>
          <cell r="P278">
            <v>697</v>
          </cell>
          <cell r="Q278">
            <v>9140</v>
          </cell>
          <cell r="R278">
            <v>7201</v>
          </cell>
          <cell r="S278">
            <v>0</v>
          </cell>
          <cell r="T278"/>
          <cell r="U278" t="str">
            <v>0</v>
          </cell>
          <cell r="V278">
            <v>17038</v>
          </cell>
          <cell r="W278">
            <v>3490</v>
          </cell>
          <cell r="X278">
            <v>-6510</v>
          </cell>
          <cell r="Y278">
            <v>6510</v>
          </cell>
          <cell r="Z278" t="str">
            <v>-</v>
          </cell>
          <cell r="AA278"/>
          <cell r="AB278"/>
          <cell r="AC278"/>
          <cell r="AD278" t="str">
            <v>Category-A / Active</v>
          </cell>
          <cell r="AE278" t="str">
            <v>srathi22@iitk.ac.in</v>
          </cell>
          <cell r="AF278">
            <v>9599361076</v>
          </cell>
        </row>
        <row r="279">
          <cell r="B279">
            <v>221116</v>
          </cell>
          <cell r="C279" t="str">
            <v>SWARNA RAJ</v>
          </cell>
          <cell r="D279" t="str">
            <v>E</v>
          </cell>
          <cell r="E279">
            <v>152</v>
          </cell>
          <cell r="F279" t="str">
            <v xml:space="preserve">B TECH </v>
          </cell>
          <cell r="G279" t="str">
            <v xml:space="preserve"> MSE</v>
          </cell>
          <cell r="H279">
            <v>275</v>
          </cell>
          <cell r="I279">
            <v>0</v>
          </cell>
          <cell r="J279" t="str">
            <v xml:space="preserve"> </v>
          </cell>
          <cell r="K279">
            <v>10000</v>
          </cell>
          <cell r="L279">
            <v>26779</v>
          </cell>
          <cell r="M279"/>
          <cell r="N279"/>
          <cell r="O279">
            <v>26779</v>
          </cell>
          <cell r="P279">
            <v>4594</v>
          </cell>
          <cell r="Q279">
            <v>9195</v>
          </cell>
          <cell r="R279">
            <v>8183</v>
          </cell>
          <cell r="S279">
            <v>0</v>
          </cell>
          <cell r="T279"/>
          <cell r="U279" t="str">
            <v>0</v>
          </cell>
          <cell r="V279">
            <v>21972</v>
          </cell>
          <cell r="W279">
            <v>4807</v>
          </cell>
          <cell r="X279">
            <v>-5193</v>
          </cell>
          <cell r="Y279">
            <v>5193</v>
          </cell>
          <cell r="Z279" t="str">
            <v>-</v>
          </cell>
          <cell r="AA279"/>
          <cell r="AB279"/>
          <cell r="AC279"/>
          <cell r="AD279" t="str">
            <v>Category-A / Active</v>
          </cell>
          <cell r="AE279" t="str">
            <v>swarnaraj22@iitk.ac.in</v>
          </cell>
          <cell r="AF279">
            <v>7989446503</v>
          </cell>
        </row>
        <row r="280">
          <cell r="B280">
            <v>221121</v>
          </cell>
          <cell r="C280" t="str">
            <v>TAMOGHNA KUMAR</v>
          </cell>
          <cell r="D280" t="str">
            <v>B</v>
          </cell>
          <cell r="E280">
            <v>211</v>
          </cell>
          <cell r="F280" t="str">
            <v xml:space="preserve">B TECH </v>
          </cell>
          <cell r="G280" t="str">
            <v xml:space="preserve"> ME</v>
          </cell>
          <cell r="H280">
            <v>276</v>
          </cell>
          <cell r="I280">
            <v>0</v>
          </cell>
          <cell r="J280" t="str">
            <v xml:space="preserve"> </v>
          </cell>
          <cell r="K280">
            <v>10000</v>
          </cell>
          <cell r="L280">
            <v>22768</v>
          </cell>
          <cell r="M280"/>
          <cell r="N280"/>
          <cell r="O280">
            <v>22768</v>
          </cell>
          <cell r="P280">
            <v>1796</v>
          </cell>
          <cell r="Q280">
            <v>0</v>
          </cell>
          <cell r="R280">
            <v>16714</v>
          </cell>
          <cell r="S280">
            <v>0</v>
          </cell>
          <cell r="T280"/>
          <cell r="U280" t="str">
            <v>0</v>
          </cell>
          <cell r="V280">
            <v>18510</v>
          </cell>
          <cell r="W280">
            <v>4258</v>
          </cell>
          <cell r="X280">
            <v>-5742</v>
          </cell>
          <cell r="Y280">
            <v>5742</v>
          </cell>
          <cell r="Z280" t="str">
            <v>-</v>
          </cell>
          <cell r="AA280"/>
          <cell r="AB280"/>
          <cell r="AC280"/>
          <cell r="AD280" t="str">
            <v>Category-A / Active</v>
          </cell>
          <cell r="AE280" t="str">
            <v>tamoghna22@iitk.ac.in</v>
          </cell>
          <cell r="AF280">
            <v>7619186444</v>
          </cell>
        </row>
        <row r="281">
          <cell r="B281">
            <v>221127</v>
          </cell>
          <cell r="C281" t="str">
            <v>TANISHQ BAGERIYA</v>
          </cell>
          <cell r="D281" t="str">
            <v>E</v>
          </cell>
          <cell r="E281">
            <v>249</v>
          </cell>
          <cell r="F281" t="str">
            <v xml:space="preserve">B S </v>
          </cell>
          <cell r="G281" t="str">
            <v xml:space="preserve"> ECO</v>
          </cell>
          <cell r="H281">
            <v>277</v>
          </cell>
          <cell r="I281">
            <v>481</v>
          </cell>
          <cell r="J281" t="str">
            <v>FBM</v>
          </cell>
          <cell r="K281">
            <v>10000</v>
          </cell>
          <cell r="L281">
            <v>29872</v>
          </cell>
          <cell r="M281"/>
          <cell r="N281"/>
          <cell r="O281">
            <v>29872</v>
          </cell>
          <cell r="P281">
            <v>5593</v>
          </cell>
          <cell r="Q281">
            <v>0</v>
          </cell>
          <cell r="R281">
            <v>6085</v>
          </cell>
          <cell r="S281">
            <v>0</v>
          </cell>
          <cell r="T281"/>
          <cell r="U281">
            <v>14521</v>
          </cell>
          <cell r="V281">
            <v>26680</v>
          </cell>
          <cell r="W281">
            <v>3192</v>
          </cell>
          <cell r="X281">
            <v>-6808</v>
          </cell>
          <cell r="Y281">
            <v>6808</v>
          </cell>
          <cell r="Z281" t="str">
            <v>-</v>
          </cell>
          <cell r="AA281"/>
          <cell r="AB281"/>
          <cell r="AC281"/>
          <cell r="AD281" t="str">
            <v>Category-D / Active</v>
          </cell>
          <cell r="AE281" t="str">
            <v>tanishqb22@iitk.ac.in</v>
          </cell>
          <cell r="AF281">
            <v>9926777409</v>
          </cell>
        </row>
        <row r="282">
          <cell r="B282">
            <v>221129</v>
          </cell>
          <cell r="C282" t="str">
            <v>TANMAY SIDDHARTH</v>
          </cell>
          <cell r="D282" t="str">
            <v>D</v>
          </cell>
          <cell r="E282">
            <v>139</v>
          </cell>
          <cell r="F282" t="str">
            <v xml:space="preserve">B TECH </v>
          </cell>
          <cell r="G282" t="str">
            <v xml:space="preserve"> ME</v>
          </cell>
          <cell r="H282">
            <v>278</v>
          </cell>
          <cell r="I282">
            <v>0</v>
          </cell>
          <cell r="J282" t="str">
            <v xml:space="preserve"> </v>
          </cell>
          <cell r="K282">
            <v>10000</v>
          </cell>
          <cell r="L282">
            <v>31618</v>
          </cell>
          <cell r="M282"/>
          <cell r="N282"/>
          <cell r="O282">
            <v>31618</v>
          </cell>
          <cell r="P282">
            <v>3708</v>
          </cell>
          <cell r="Q282">
            <v>0</v>
          </cell>
          <cell r="R282">
            <v>19922</v>
          </cell>
          <cell r="S282">
            <v>0</v>
          </cell>
          <cell r="T282"/>
          <cell r="U282" t="str">
            <v>0</v>
          </cell>
          <cell r="V282">
            <v>23630</v>
          </cell>
          <cell r="W282">
            <v>7988</v>
          </cell>
          <cell r="X282">
            <v>-2012</v>
          </cell>
          <cell r="Y282">
            <v>2012</v>
          </cell>
          <cell r="Z282" t="str">
            <v>-</v>
          </cell>
          <cell r="AA282"/>
          <cell r="AB282"/>
          <cell r="AC282"/>
          <cell r="AD282" t="str">
            <v>Category-A / Active</v>
          </cell>
          <cell r="AE282" t="str">
            <v>tanmays22@iitk.ac.in</v>
          </cell>
          <cell r="AF282">
            <v>8851747064</v>
          </cell>
        </row>
        <row r="283">
          <cell r="B283">
            <v>221156</v>
          </cell>
          <cell r="C283" t="str">
            <v>UMANG GARG</v>
          </cell>
          <cell r="D283" t="str">
            <v>D</v>
          </cell>
          <cell r="E283">
            <v>242</v>
          </cell>
          <cell r="F283" t="str">
            <v xml:space="preserve">B TECH </v>
          </cell>
          <cell r="G283" t="str">
            <v xml:space="preserve"> CHE</v>
          </cell>
          <cell r="H283">
            <v>279</v>
          </cell>
          <cell r="I283">
            <v>0</v>
          </cell>
          <cell r="J283" t="str">
            <v xml:space="preserve"> </v>
          </cell>
          <cell r="K283">
            <v>10000</v>
          </cell>
          <cell r="L283">
            <v>27262</v>
          </cell>
          <cell r="M283"/>
          <cell r="N283"/>
          <cell r="O283">
            <v>27262</v>
          </cell>
          <cell r="P283">
            <v>4524</v>
          </cell>
          <cell r="Q283">
            <v>7356</v>
          </cell>
          <cell r="R283">
            <v>6973</v>
          </cell>
          <cell r="S283">
            <v>0</v>
          </cell>
          <cell r="T283"/>
          <cell r="U283" t="str">
            <v>0</v>
          </cell>
          <cell r="V283">
            <v>18853</v>
          </cell>
          <cell r="W283">
            <v>8409</v>
          </cell>
          <cell r="X283">
            <v>-1591</v>
          </cell>
          <cell r="Y283">
            <v>1591</v>
          </cell>
          <cell r="Z283" t="str">
            <v>-</v>
          </cell>
          <cell r="AA283"/>
          <cell r="AB283"/>
          <cell r="AC283"/>
          <cell r="AD283" t="str">
            <v>Category-A / Active</v>
          </cell>
          <cell r="AE283" t="str">
            <v>umanggarg22@iitk.ac.in</v>
          </cell>
          <cell r="AF283">
            <v>8595542905</v>
          </cell>
        </row>
        <row r="284">
          <cell r="B284">
            <v>221158</v>
          </cell>
          <cell r="C284" t="str">
            <v>V HASHVITH NAIK</v>
          </cell>
          <cell r="D284" t="str">
            <v>E</v>
          </cell>
          <cell r="E284">
            <v>148</v>
          </cell>
          <cell r="F284" t="str">
            <v xml:space="preserve">B TECH </v>
          </cell>
          <cell r="G284" t="str">
            <v xml:space="preserve"> EE</v>
          </cell>
          <cell r="H284">
            <v>280</v>
          </cell>
          <cell r="I284">
            <v>0</v>
          </cell>
          <cell r="J284" t="str">
            <v xml:space="preserve"> </v>
          </cell>
          <cell r="K284">
            <v>10000</v>
          </cell>
          <cell r="L284">
            <v>22867</v>
          </cell>
          <cell r="M284"/>
          <cell r="N284"/>
          <cell r="O284">
            <v>22867</v>
          </cell>
          <cell r="P284">
            <v>4546</v>
          </cell>
          <cell r="Q284">
            <v>0</v>
          </cell>
          <cell r="R284">
            <v>14533</v>
          </cell>
          <cell r="S284">
            <v>0</v>
          </cell>
          <cell r="T284"/>
          <cell r="U284" t="str">
            <v>0</v>
          </cell>
          <cell r="V284">
            <v>19079</v>
          </cell>
          <cell r="W284">
            <v>3788</v>
          </cell>
          <cell r="X284">
            <v>-6212</v>
          </cell>
          <cell r="Y284">
            <v>6212</v>
          </cell>
          <cell r="Z284" t="str">
            <v>-</v>
          </cell>
          <cell r="AA284"/>
          <cell r="AB284"/>
          <cell r="AC284"/>
          <cell r="AD284" t="str">
            <v>Category-D / Active</v>
          </cell>
          <cell r="AE284" t="str">
            <v>hashvithn22@iitk.ac.in</v>
          </cell>
          <cell r="AF284">
            <v>9515848289</v>
          </cell>
        </row>
        <row r="285">
          <cell r="B285">
            <v>221159</v>
          </cell>
          <cell r="C285" t="str">
            <v>V NIKHIL</v>
          </cell>
          <cell r="D285" t="str">
            <v>D</v>
          </cell>
          <cell r="E285">
            <v>238</v>
          </cell>
          <cell r="F285" t="str">
            <v xml:space="preserve">B TECH </v>
          </cell>
          <cell r="G285" t="str">
            <v xml:space="preserve"> EE</v>
          </cell>
          <cell r="H285">
            <v>281</v>
          </cell>
          <cell r="I285">
            <v>0</v>
          </cell>
          <cell r="J285" t="str">
            <v xml:space="preserve"> </v>
          </cell>
          <cell r="K285">
            <v>10000</v>
          </cell>
          <cell r="L285">
            <v>23842</v>
          </cell>
          <cell r="M285"/>
          <cell r="N285"/>
          <cell r="O285">
            <v>23842</v>
          </cell>
          <cell r="P285">
            <v>4548</v>
          </cell>
          <cell r="Q285">
            <v>7890</v>
          </cell>
          <cell r="R285">
            <v>7472</v>
          </cell>
          <cell r="S285">
            <v>0</v>
          </cell>
          <cell r="T285"/>
          <cell r="U285" t="str">
            <v>0</v>
          </cell>
          <cell r="V285">
            <v>19910</v>
          </cell>
          <cell r="W285">
            <v>3932</v>
          </cell>
          <cell r="X285">
            <v>-6068</v>
          </cell>
          <cell r="Y285">
            <v>6068</v>
          </cell>
          <cell r="Z285" t="str">
            <v>-</v>
          </cell>
          <cell r="AA285"/>
          <cell r="AB285"/>
          <cell r="AC285"/>
          <cell r="AD285" t="str">
            <v>Category-A / Active</v>
          </cell>
          <cell r="AE285" t="str">
            <v>vnikhil22@iitk.ac.in</v>
          </cell>
          <cell r="AF285">
            <v>9248003435</v>
          </cell>
        </row>
        <row r="286">
          <cell r="B286">
            <v>221162</v>
          </cell>
          <cell r="C286" t="str">
            <v>VAKULABHARANAM YASASWI</v>
          </cell>
          <cell r="D286" t="str">
            <v>C</v>
          </cell>
          <cell r="E286">
            <v>226</v>
          </cell>
          <cell r="F286" t="str">
            <v xml:space="preserve">B TECH </v>
          </cell>
          <cell r="G286" t="str">
            <v xml:space="preserve"> EE</v>
          </cell>
          <cell r="H286">
            <v>282</v>
          </cell>
          <cell r="I286">
            <v>0</v>
          </cell>
          <cell r="J286" t="str">
            <v xml:space="preserve"> </v>
          </cell>
          <cell r="K286">
            <v>10000</v>
          </cell>
          <cell r="L286">
            <v>27231</v>
          </cell>
          <cell r="M286"/>
          <cell r="N286"/>
          <cell r="O286">
            <v>27231</v>
          </cell>
          <cell r="P286">
            <v>4553</v>
          </cell>
          <cell r="Q286">
            <v>0</v>
          </cell>
          <cell r="R286">
            <v>17057</v>
          </cell>
          <cell r="S286">
            <v>0</v>
          </cell>
          <cell r="T286"/>
          <cell r="U286" t="str">
            <v>0</v>
          </cell>
          <cell r="V286">
            <v>21610</v>
          </cell>
          <cell r="W286">
            <v>5621</v>
          </cell>
          <cell r="X286">
            <v>-4379</v>
          </cell>
          <cell r="Y286">
            <v>4379</v>
          </cell>
          <cell r="Z286" t="str">
            <v>-</v>
          </cell>
          <cell r="AA286"/>
          <cell r="AB286"/>
          <cell r="AC286"/>
          <cell r="AD286" t="str">
            <v>Category-A / Active</v>
          </cell>
          <cell r="AE286" t="str">
            <v>vyasaswi22@iitk.ac.in</v>
          </cell>
          <cell r="AF286">
            <v>9739763338</v>
          </cell>
        </row>
        <row r="287">
          <cell r="B287">
            <v>221182</v>
          </cell>
          <cell r="C287" t="str">
            <v>VEDANSH PANDEY</v>
          </cell>
          <cell r="D287" t="str">
            <v>D</v>
          </cell>
          <cell r="E287">
            <v>136</v>
          </cell>
          <cell r="F287" t="str">
            <v xml:space="preserve">B TECH </v>
          </cell>
          <cell r="G287" t="str">
            <v xml:space="preserve"> ME</v>
          </cell>
          <cell r="H287">
            <v>283</v>
          </cell>
          <cell r="I287">
            <v>0</v>
          </cell>
          <cell r="J287" t="str">
            <v xml:space="preserve"> </v>
          </cell>
          <cell r="K287">
            <v>10000</v>
          </cell>
          <cell r="L287">
            <v>22267</v>
          </cell>
          <cell r="M287"/>
          <cell r="N287"/>
          <cell r="O287">
            <v>22267</v>
          </cell>
          <cell r="P287">
            <v>3379</v>
          </cell>
          <cell r="Q287">
            <v>8383</v>
          </cell>
          <cell r="R287">
            <v>6447</v>
          </cell>
          <cell r="S287">
            <v>0</v>
          </cell>
          <cell r="T287"/>
          <cell r="U287" t="str">
            <v>0</v>
          </cell>
          <cell r="V287">
            <v>18209</v>
          </cell>
          <cell r="W287">
            <v>4058</v>
          </cell>
          <cell r="X287">
            <v>-5942</v>
          </cell>
          <cell r="Y287">
            <v>5942</v>
          </cell>
          <cell r="Z287" t="str">
            <v>-</v>
          </cell>
          <cell r="AA287"/>
          <cell r="AB287"/>
          <cell r="AC287"/>
          <cell r="AD287" t="str">
            <v>Category-A / Active</v>
          </cell>
          <cell r="AE287" t="str">
            <v>vedansh22@iitk.ac.in</v>
          </cell>
          <cell r="AF287">
            <v>7296096780</v>
          </cell>
        </row>
        <row r="288">
          <cell r="B288">
            <v>221184</v>
          </cell>
          <cell r="C288" t="str">
            <v>VEDANT TIWARI</v>
          </cell>
          <cell r="D288" t="str">
            <v>E</v>
          </cell>
          <cell r="E288">
            <v>147</v>
          </cell>
          <cell r="F288" t="str">
            <v xml:space="preserve">B TECH </v>
          </cell>
          <cell r="G288" t="str">
            <v xml:space="preserve"> CE</v>
          </cell>
          <cell r="H288">
            <v>284</v>
          </cell>
          <cell r="I288">
            <v>-300</v>
          </cell>
          <cell r="J288" t="str">
            <v xml:space="preserve"> </v>
          </cell>
          <cell r="K288">
            <v>10000</v>
          </cell>
          <cell r="L288">
            <v>23368</v>
          </cell>
          <cell r="M288"/>
          <cell r="N288"/>
          <cell r="O288">
            <v>23368</v>
          </cell>
          <cell r="P288">
            <v>3517</v>
          </cell>
          <cell r="Q288">
            <v>0</v>
          </cell>
          <cell r="R288">
            <v>16040</v>
          </cell>
          <cell r="S288">
            <v>0</v>
          </cell>
          <cell r="T288"/>
          <cell r="U288" t="str">
            <v>0</v>
          </cell>
          <cell r="V288">
            <v>19257</v>
          </cell>
          <cell r="W288">
            <v>4111</v>
          </cell>
          <cell r="X288">
            <v>-5889</v>
          </cell>
          <cell r="Y288">
            <v>5889</v>
          </cell>
          <cell r="Z288" t="str">
            <v>-</v>
          </cell>
          <cell r="AA288"/>
          <cell r="AB288"/>
          <cell r="AC288"/>
          <cell r="AD288" t="str">
            <v>Category-A / Active</v>
          </cell>
          <cell r="AE288" t="str">
            <v>vedant22@iitk.ac.in</v>
          </cell>
          <cell r="AF288">
            <v>9413364941</v>
          </cell>
        </row>
        <row r="289">
          <cell r="B289">
            <v>221187</v>
          </cell>
          <cell r="C289" t="str">
            <v>VENKATESH</v>
          </cell>
          <cell r="D289" t="str">
            <v>C</v>
          </cell>
          <cell r="E289">
            <v>126</v>
          </cell>
          <cell r="F289" t="str">
            <v xml:space="preserve">B TECH </v>
          </cell>
          <cell r="G289" t="str">
            <v xml:space="preserve"> ME</v>
          </cell>
          <cell r="H289">
            <v>285</v>
          </cell>
          <cell r="I289">
            <v>0</v>
          </cell>
          <cell r="J289" t="str">
            <v xml:space="preserve"> </v>
          </cell>
          <cell r="K289">
            <v>10000</v>
          </cell>
          <cell r="L289">
            <v>23147</v>
          </cell>
          <cell r="M289"/>
          <cell r="N289"/>
          <cell r="O289">
            <v>23147</v>
          </cell>
          <cell r="P289" t="str">
            <v>0</v>
          </cell>
          <cell r="Q289">
            <v>0</v>
          </cell>
          <cell r="R289">
            <v>21189</v>
          </cell>
          <cell r="S289">
            <v>0</v>
          </cell>
          <cell r="T289"/>
          <cell r="U289" t="str">
            <v>0</v>
          </cell>
          <cell r="V289">
            <v>21189</v>
          </cell>
          <cell r="W289">
            <v>1958</v>
          </cell>
          <cell r="X289">
            <v>-8042</v>
          </cell>
          <cell r="Y289">
            <v>8042</v>
          </cell>
          <cell r="Z289" t="str">
            <v>-</v>
          </cell>
          <cell r="AA289"/>
          <cell r="AB289"/>
          <cell r="AC289"/>
          <cell r="AD289" t="str">
            <v>Category-A / Active</v>
          </cell>
          <cell r="AE289" t="str">
            <v>venkatesh22@iitk.ac.in</v>
          </cell>
          <cell r="AF289">
            <v>7665502018</v>
          </cell>
        </row>
        <row r="290">
          <cell r="B290">
            <v>221192</v>
          </cell>
          <cell r="C290" t="str">
            <v>VIDIT</v>
          </cell>
          <cell r="D290" t="str">
            <v>B</v>
          </cell>
          <cell r="E290">
            <v>223</v>
          </cell>
          <cell r="F290" t="str">
            <v xml:space="preserve">B S </v>
          </cell>
          <cell r="G290" t="str">
            <v xml:space="preserve"> ES</v>
          </cell>
          <cell r="H290">
            <v>286</v>
          </cell>
          <cell r="I290">
            <v>0</v>
          </cell>
          <cell r="J290" t="str">
            <v xml:space="preserve"> </v>
          </cell>
          <cell r="K290">
            <v>10000</v>
          </cell>
          <cell r="L290">
            <v>23564</v>
          </cell>
          <cell r="M290"/>
          <cell r="N290"/>
          <cell r="O290">
            <v>23564</v>
          </cell>
          <cell r="P290" t="str">
            <v>0</v>
          </cell>
          <cell r="Q290">
            <v>0</v>
          </cell>
          <cell r="R290">
            <v>18870</v>
          </cell>
          <cell r="S290">
            <v>0</v>
          </cell>
          <cell r="T290"/>
          <cell r="U290" t="str">
            <v>0</v>
          </cell>
          <cell r="V290">
            <v>18870</v>
          </cell>
          <cell r="W290">
            <v>4694</v>
          </cell>
          <cell r="X290">
            <v>-5306</v>
          </cell>
          <cell r="Y290">
            <v>5306</v>
          </cell>
          <cell r="Z290" t="str">
            <v>-</v>
          </cell>
          <cell r="AA290"/>
          <cell r="AB290"/>
          <cell r="AC290"/>
          <cell r="AD290" t="str">
            <v>Category-D / Active</v>
          </cell>
          <cell r="AE290" t="str">
            <v>vidit22@iitk.ac.in</v>
          </cell>
          <cell r="AF290">
            <v>9982802188</v>
          </cell>
        </row>
        <row r="291">
          <cell r="B291">
            <v>221198</v>
          </cell>
          <cell r="C291" t="str">
            <v>VIRAL CHITLANGIA</v>
          </cell>
          <cell r="D291" t="str">
            <v>E</v>
          </cell>
          <cell r="E291">
            <v>157</v>
          </cell>
          <cell r="F291" t="str">
            <v xml:space="preserve">B S </v>
          </cell>
          <cell r="G291" t="str">
            <v xml:space="preserve"> SDS</v>
          </cell>
          <cell r="H291">
            <v>287</v>
          </cell>
          <cell r="I291">
            <v>0</v>
          </cell>
          <cell r="J291" t="str">
            <v xml:space="preserve"> </v>
          </cell>
          <cell r="K291">
            <v>10000</v>
          </cell>
          <cell r="L291">
            <v>18402</v>
          </cell>
          <cell r="M291"/>
          <cell r="N291"/>
          <cell r="O291">
            <v>18402</v>
          </cell>
          <cell r="P291">
            <v>683</v>
          </cell>
          <cell r="Q291">
            <v>8212</v>
          </cell>
          <cell r="R291">
            <v>5541</v>
          </cell>
          <cell r="S291">
            <v>0</v>
          </cell>
          <cell r="T291"/>
          <cell r="U291" t="str">
            <v>0</v>
          </cell>
          <cell r="V291">
            <v>14436</v>
          </cell>
          <cell r="W291">
            <v>3966</v>
          </cell>
          <cell r="X291">
            <v>-6034</v>
          </cell>
          <cell r="Y291">
            <v>6034</v>
          </cell>
          <cell r="Z291" t="str">
            <v>-</v>
          </cell>
          <cell r="AA291"/>
          <cell r="AB291"/>
          <cell r="AC291"/>
          <cell r="AD291" t="str">
            <v>Category-A / Active</v>
          </cell>
          <cell r="AE291" t="str">
            <v>viralc22@iitk.ac.in</v>
          </cell>
          <cell r="AF291">
            <v>9945619741</v>
          </cell>
        </row>
        <row r="292">
          <cell r="B292">
            <v>221201</v>
          </cell>
          <cell r="C292" t="str">
            <v>VISHAL KUMAR</v>
          </cell>
          <cell r="D292" t="str">
            <v>B</v>
          </cell>
          <cell r="E292">
            <v>122</v>
          </cell>
          <cell r="F292" t="str">
            <v xml:space="preserve">B TECH </v>
          </cell>
          <cell r="G292" t="str">
            <v xml:space="preserve"> CSE</v>
          </cell>
          <cell r="H292">
            <v>288</v>
          </cell>
          <cell r="I292">
            <v>0</v>
          </cell>
          <cell r="J292" t="str">
            <v xml:space="preserve"> </v>
          </cell>
          <cell r="K292">
            <v>10000</v>
          </cell>
          <cell r="L292">
            <v>21686</v>
          </cell>
          <cell r="M292"/>
          <cell r="N292"/>
          <cell r="O292">
            <v>21686</v>
          </cell>
          <cell r="P292">
            <v>4061</v>
          </cell>
          <cell r="Q292">
            <v>0</v>
          </cell>
          <cell r="R292">
            <v>13263</v>
          </cell>
          <cell r="S292">
            <v>0</v>
          </cell>
          <cell r="T292"/>
          <cell r="U292" t="str">
            <v>0</v>
          </cell>
          <cell r="V292">
            <v>17324</v>
          </cell>
          <cell r="W292">
            <v>4362</v>
          </cell>
          <cell r="X292">
            <v>-5638</v>
          </cell>
          <cell r="Y292">
            <v>5638</v>
          </cell>
          <cell r="Z292" t="str">
            <v>-</v>
          </cell>
          <cell r="AA292"/>
          <cell r="AB292"/>
          <cell r="AC292"/>
          <cell r="AD292" t="str">
            <v>Category-A / Active</v>
          </cell>
          <cell r="AE292" t="str">
            <v>vishalkmr22@iitk.ac.in</v>
          </cell>
          <cell r="AF292">
            <v>8923579688</v>
          </cell>
        </row>
        <row r="293">
          <cell r="B293">
            <v>221203</v>
          </cell>
          <cell r="C293" t="str">
            <v>VISHAL KUMAR</v>
          </cell>
          <cell r="D293" t="str">
            <v>B</v>
          </cell>
          <cell r="E293">
            <v>111</v>
          </cell>
          <cell r="F293" t="str">
            <v xml:space="preserve">B TECH </v>
          </cell>
          <cell r="G293" t="str">
            <v xml:space="preserve"> ME</v>
          </cell>
          <cell r="H293">
            <v>289</v>
          </cell>
          <cell r="I293">
            <v>0</v>
          </cell>
          <cell r="J293" t="str">
            <v>FBM</v>
          </cell>
          <cell r="K293">
            <v>10000</v>
          </cell>
          <cell r="L293">
            <v>23308</v>
          </cell>
          <cell r="M293"/>
          <cell r="N293"/>
          <cell r="O293">
            <v>23308</v>
          </cell>
          <cell r="P293">
            <v>2908</v>
          </cell>
          <cell r="Q293">
            <v>0</v>
          </cell>
          <cell r="R293">
            <v>3531</v>
          </cell>
          <cell r="S293">
            <v>0</v>
          </cell>
          <cell r="T293"/>
          <cell r="U293">
            <v>14838</v>
          </cell>
          <cell r="V293">
            <v>21277</v>
          </cell>
          <cell r="W293">
            <v>2031</v>
          </cell>
          <cell r="X293">
            <v>-7969</v>
          </cell>
          <cell r="Y293">
            <v>7969</v>
          </cell>
          <cell r="Z293" t="str">
            <v>-</v>
          </cell>
          <cell r="AA293"/>
          <cell r="AB293"/>
          <cell r="AC293"/>
          <cell r="AD293" t="str">
            <v>Category-A / Active</v>
          </cell>
          <cell r="AE293" t="str">
            <v>vishalkr22@iitk.ac.in</v>
          </cell>
          <cell r="AF293">
            <v>9140912581</v>
          </cell>
        </row>
        <row r="294">
          <cell r="B294">
            <v>221224</v>
          </cell>
          <cell r="C294" t="str">
            <v>YASH RAJENDRA JARWAL</v>
          </cell>
          <cell r="D294" t="str">
            <v>C</v>
          </cell>
          <cell r="E294">
            <v>229</v>
          </cell>
          <cell r="F294" t="str">
            <v xml:space="preserve">B TECH </v>
          </cell>
          <cell r="G294" t="str">
            <v xml:space="preserve"> ME</v>
          </cell>
          <cell r="H294">
            <v>290</v>
          </cell>
          <cell r="I294">
            <v>0</v>
          </cell>
          <cell r="J294" t="str">
            <v xml:space="preserve"> </v>
          </cell>
          <cell r="K294">
            <v>10000</v>
          </cell>
          <cell r="L294">
            <v>29812</v>
          </cell>
          <cell r="M294"/>
          <cell r="N294"/>
          <cell r="O294">
            <v>29812</v>
          </cell>
          <cell r="P294">
            <v>4344</v>
          </cell>
          <cell r="Q294">
            <v>0</v>
          </cell>
          <cell r="R294">
            <v>17027</v>
          </cell>
          <cell r="S294">
            <v>0</v>
          </cell>
          <cell r="T294"/>
          <cell r="U294" t="str">
            <v>0</v>
          </cell>
          <cell r="V294">
            <v>21371</v>
          </cell>
          <cell r="W294">
            <v>8441</v>
          </cell>
          <cell r="X294">
            <v>-1559</v>
          </cell>
          <cell r="Y294">
            <v>1559</v>
          </cell>
          <cell r="Z294" t="str">
            <v>-</v>
          </cell>
          <cell r="AA294"/>
          <cell r="AB294"/>
          <cell r="AC294"/>
          <cell r="AD294" t="str">
            <v>Category-D / Active</v>
          </cell>
          <cell r="AE294" t="str">
            <v>yashrj22@iitk.ac.in</v>
          </cell>
          <cell r="AF294">
            <v>7016814423</v>
          </cell>
        </row>
        <row r="295">
          <cell r="B295">
            <v>221225</v>
          </cell>
          <cell r="C295" t="str">
            <v>YASH TOMAR</v>
          </cell>
          <cell r="D295" t="str">
            <v>B</v>
          </cell>
          <cell r="E295">
            <v>113</v>
          </cell>
          <cell r="F295" t="str">
            <v xml:space="preserve">B S </v>
          </cell>
          <cell r="G295" t="str">
            <v xml:space="preserve"> MTH</v>
          </cell>
          <cell r="H295">
            <v>291</v>
          </cell>
          <cell r="I295">
            <v>0</v>
          </cell>
          <cell r="J295" t="str">
            <v xml:space="preserve"> </v>
          </cell>
          <cell r="K295">
            <v>10000</v>
          </cell>
          <cell r="L295">
            <v>18882</v>
          </cell>
          <cell r="M295"/>
          <cell r="N295"/>
          <cell r="O295">
            <v>18882</v>
          </cell>
          <cell r="P295">
            <v>1752</v>
          </cell>
          <cell r="Q295">
            <v>7936</v>
          </cell>
          <cell r="R295">
            <v>5515</v>
          </cell>
          <cell r="S295">
            <v>0</v>
          </cell>
          <cell r="T295"/>
          <cell r="U295" t="str">
            <v>0</v>
          </cell>
          <cell r="V295">
            <v>15203</v>
          </cell>
          <cell r="W295">
            <v>3679</v>
          </cell>
          <cell r="X295">
            <v>-6321</v>
          </cell>
          <cell r="Y295">
            <v>6321</v>
          </cell>
          <cell r="Z295" t="str">
            <v>-</v>
          </cell>
          <cell r="AA295"/>
          <cell r="AB295"/>
          <cell r="AC295"/>
          <cell r="AD295" t="str">
            <v>Category-A / Active</v>
          </cell>
          <cell r="AE295" t="str">
            <v>yasht22@iitk.ac.in</v>
          </cell>
          <cell r="AF295">
            <v>8081941962</v>
          </cell>
        </row>
        <row r="296">
          <cell r="B296">
            <v>221226</v>
          </cell>
          <cell r="C296" t="str">
            <v>YASH VERMA</v>
          </cell>
          <cell r="D296" t="str">
            <v>A</v>
          </cell>
          <cell r="E296">
            <v>204</v>
          </cell>
          <cell r="F296" t="str">
            <v xml:space="preserve">B TECH </v>
          </cell>
          <cell r="G296" t="str">
            <v xml:space="preserve"> EE</v>
          </cell>
          <cell r="H296">
            <v>292</v>
          </cell>
          <cell r="I296">
            <v>0</v>
          </cell>
          <cell r="J296" t="str">
            <v xml:space="preserve"> </v>
          </cell>
          <cell r="K296">
            <v>10000</v>
          </cell>
          <cell r="L296">
            <v>21686</v>
          </cell>
          <cell r="M296"/>
          <cell r="N296"/>
          <cell r="O296">
            <v>21686</v>
          </cell>
          <cell r="P296" t="str">
            <v>0</v>
          </cell>
          <cell r="Q296">
            <v>0</v>
          </cell>
          <cell r="R296">
            <v>17604</v>
          </cell>
          <cell r="S296">
            <v>0</v>
          </cell>
          <cell r="T296"/>
          <cell r="U296" t="str">
            <v>0</v>
          </cell>
          <cell r="V296">
            <v>17604</v>
          </cell>
          <cell r="W296">
            <v>4082</v>
          </cell>
          <cell r="X296">
            <v>-5918</v>
          </cell>
          <cell r="Y296">
            <v>5918</v>
          </cell>
          <cell r="Z296" t="str">
            <v>-</v>
          </cell>
          <cell r="AA296"/>
          <cell r="AB296"/>
          <cell r="AC296"/>
          <cell r="AD296" t="str">
            <v>Category-A / Active</v>
          </cell>
          <cell r="AE296" t="str">
            <v>yashv22@iitk.ac.in</v>
          </cell>
          <cell r="AF296">
            <v>9696970400</v>
          </cell>
        </row>
        <row r="297">
          <cell r="B297">
            <v>221233</v>
          </cell>
          <cell r="C297" t="str">
            <v>YUVAN GORANI</v>
          </cell>
          <cell r="D297" t="str">
            <v>B</v>
          </cell>
          <cell r="E297">
            <v>115</v>
          </cell>
          <cell r="F297" t="str">
            <v xml:space="preserve">B TECH </v>
          </cell>
          <cell r="G297" t="str">
            <v xml:space="preserve"> MSE</v>
          </cell>
          <cell r="H297">
            <v>293</v>
          </cell>
          <cell r="I297">
            <v>0</v>
          </cell>
          <cell r="J297" t="str">
            <v xml:space="preserve"> </v>
          </cell>
          <cell r="K297">
            <v>10000</v>
          </cell>
          <cell r="L297">
            <v>23198</v>
          </cell>
          <cell r="M297"/>
          <cell r="N297"/>
          <cell r="O297">
            <v>23198</v>
          </cell>
          <cell r="P297">
            <v>3108</v>
          </cell>
          <cell r="Q297">
            <v>9304</v>
          </cell>
          <cell r="R297">
            <v>6578</v>
          </cell>
          <cell r="S297">
            <v>0</v>
          </cell>
          <cell r="T297"/>
          <cell r="U297" t="str">
            <v>0</v>
          </cell>
          <cell r="V297">
            <v>18990</v>
          </cell>
          <cell r="W297">
            <v>4208</v>
          </cell>
          <cell r="X297">
            <v>-5792</v>
          </cell>
          <cell r="Y297">
            <v>5792</v>
          </cell>
          <cell r="Z297" t="str">
            <v>-</v>
          </cell>
          <cell r="AA297"/>
          <cell r="AB297"/>
          <cell r="AC297"/>
          <cell r="AD297" t="str">
            <v>Category-A / Active</v>
          </cell>
          <cell r="AE297" t="str">
            <v>yuvang22@iitk.ac.in</v>
          </cell>
          <cell r="AF297">
            <v>8889262225</v>
          </cell>
        </row>
        <row r="298">
          <cell r="B298">
            <v>221236</v>
          </cell>
          <cell r="C298" t="str">
            <v>YUVRAJ SINGH</v>
          </cell>
          <cell r="D298" t="str">
            <v>E</v>
          </cell>
          <cell r="E298">
            <v>255</v>
          </cell>
          <cell r="F298" t="str">
            <v xml:space="preserve">B S </v>
          </cell>
          <cell r="G298" t="str">
            <v xml:space="preserve"> CHM</v>
          </cell>
          <cell r="H298">
            <v>294</v>
          </cell>
          <cell r="I298">
            <v>0</v>
          </cell>
          <cell r="J298" t="str">
            <v xml:space="preserve"> </v>
          </cell>
          <cell r="K298">
            <v>10000</v>
          </cell>
          <cell r="L298">
            <v>22264</v>
          </cell>
          <cell r="M298"/>
          <cell r="N298"/>
          <cell r="O298">
            <v>22264</v>
          </cell>
          <cell r="P298">
            <v>3210</v>
          </cell>
          <cell r="Q298">
            <v>8396</v>
          </cell>
          <cell r="R298">
            <v>6282</v>
          </cell>
          <cell r="S298">
            <v>0</v>
          </cell>
          <cell r="T298"/>
          <cell r="U298" t="str">
            <v>0</v>
          </cell>
          <cell r="V298">
            <v>17888</v>
          </cell>
          <cell r="W298">
            <v>4376</v>
          </cell>
          <cell r="X298">
            <v>-5624</v>
          </cell>
          <cell r="Y298">
            <v>5624</v>
          </cell>
          <cell r="Z298" t="str">
            <v>-</v>
          </cell>
          <cell r="AA298"/>
          <cell r="AB298"/>
          <cell r="AC298"/>
          <cell r="AD298" t="str">
            <v>Category-A / Active</v>
          </cell>
          <cell r="AE298" t="str">
            <v>syuraj22@iitk.ac.in</v>
          </cell>
          <cell r="AF298">
            <v>9155003021</v>
          </cell>
        </row>
        <row r="299">
          <cell r="B299">
            <v>221237</v>
          </cell>
          <cell r="C299" t="str">
            <v>ZARTAF RAZA</v>
          </cell>
          <cell r="D299" t="str">
            <v>B</v>
          </cell>
          <cell r="E299">
            <v>210</v>
          </cell>
          <cell r="F299" t="str">
            <v xml:space="preserve">B S </v>
          </cell>
          <cell r="G299" t="str">
            <v xml:space="preserve"> MTH</v>
          </cell>
          <cell r="H299">
            <v>295</v>
          </cell>
          <cell r="I299">
            <v>0</v>
          </cell>
          <cell r="J299" t="str">
            <v xml:space="preserve"> </v>
          </cell>
          <cell r="K299">
            <v>10000</v>
          </cell>
          <cell r="L299">
            <v>23727</v>
          </cell>
          <cell r="M299"/>
          <cell r="N299"/>
          <cell r="O299">
            <v>23727</v>
          </cell>
          <cell r="P299">
            <v>4183</v>
          </cell>
          <cell r="Q299">
            <v>8555</v>
          </cell>
          <cell r="R299">
            <v>6787</v>
          </cell>
          <cell r="S299">
            <v>0</v>
          </cell>
          <cell r="T299"/>
          <cell r="U299" t="str">
            <v>0</v>
          </cell>
          <cell r="V299">
            <v>19525</v>
          </cell>
          <cell r="W299">
            <v>4202</v>
          </cell>
          <cell r="X299">
            <v>-5798</v>
          </cell>
          <cell r="Y299">
            <v>5798</v>
          </cell>
          <cell r="Z299" t="str">
            <v>-</v>
          </cell>
          <cell r="AA299"/>
          <cell r="AB299"/>
          <cell r="AC299"/>
          <cell r="AD299" t="str">
            <v>Category-A / Active</v>
          </cell>
          <cell r="AE299" t="str">
            <v>zartafr22@iitk.ac.in</v>
          </cell>
          <cell r="AF299">
            <v>9939102132</v>
          </cell>
        </row>
        <row r="300">
          <cell r="B300">
            <v>221360</v>
          </cell>
          <cell r="C300" t="str">
            <v>NIRAJ KUMAR PANDIT</v>
          </cell>
          <cell r="D300" t="str">
            <v>A</v>
          </cell>
          <cell r="E300">
            <v>306</v>
          </cell>
          <cell r="F300" t="str">
            <v xml:space="preserve">M SC (2-YR) </v>
          </cell>
          <cell r="G300" t="str">
            <v xml:space="preserve"> MTH</v>
          </cell>
          <cell r="H300">
            <v>296</v>
          </cell>
          <cell r="I300">
            <v>0</v>
          </cell>
          <cell r="J300" t="str">
            <v xml:space="preserve"> </v>
          </cell>
          <cell r="K300">
            <v>0</v>
          </cell>
          <cell r="L300">
            <v>15885</v>
          </cell>
          <cell r="M300"/>
          <cell r="N300"/>
          <cell r="O300">
            <v>15885</v>
          </cell>
          <cell r="P300">
            <v>0</v>
          </cell>
          <cell r="Q300">
            <v>5662</v>
          </cell>
          <cell r="R300">
            <v>5658</v>
          </cell>
          <cell r="S300">
            <v>0</v>
          </cell>
          <cell r="T300"/>
          <cell r="U300" t="str">
            <v>0</v>
          </cell>
          <cell r="V300">
            <v>11320</v>
          </cell>
          <cell r="W300">
            <v>4565</v>
          </cell>
          <cell r="X300">
            <v>4565</v>
          </cell>
          <cell r="Y300">
            <v>-4565</v>
          </cell>
          <cell r="Z300" t="str">
            <v>-</v>
          </cell>
          <cell r="AA300"/>
          <cell r="AB300"/>
          <cell r="AC300"/>
          <cell r="AD300" t="str">
            <v>Category-C / Active</v>
          </cell>
          <cell r="AE300" t="str">
            <v>nirajkp22@iitk.ac.in</v>
          </cell>
          <cell r="AF300">
            <v>7667731197</v>
          </cell>
        </row>
        <row r="301">
          <cell r="B301">
            <v>230004</v>
          </cell>
          <cell r="C301" t="str">
            <v>AADITYA BIJARNIYA</v>
          </cell>
          <cell r="D301" t="str">
            <v>B</v>
          </cell>
          <cell r="E301">
            <v>313</v>
          </cell>
          <cell r="F301" t="str">
            <v xml:space="preserve">B TECH </v>
          </cell>
          <cell r="G301" t="str">
            <v xml:space="preserve"> EE</v>
          </cell>
          <cell r="H301">
            <v>297</v>
          </cell>
          <cell r="I301">
            <v>0</v>
          </cell>
          <cell r="J301" t="str">
            <v xml:space="preserve"> </v>
          </cell>
          <cell r="K301">
            <v>0</v>
          </cell>
          <cell r="L301">
            <v>21490</v>
          </cell>
          <cell r="M301"/>
          <cell r="N301"/>
          <cell r="O301">
            <v>21490</v>
          </cell>
          <cell r="P301">
            <v>1932</v>
          </cell>
          <cell r="Q301">
            <v>9029</v>
          </cell>
          <cell r="R301">
            <v>6647</v>
          </cell>
          <cell r="S301">
            <v>0</v>
          </cell>
          <cell r="T301"/>
          <cell r="U301" t="str">
            <v>0</v>
          </cell>
          <cell r="V301">
            <v>17608</v>
          </cell>
          <cell r="W301">
            <v>3882</v>
          </cell>
          <cell r="X301">
            <v>3882</v>
          </cell>
          <cell r="Y301">
            <v>-3882</v>
          </cell>
          <cell r="Z301" t="str">
            <v>-</v>
          </cell>
          <cell r="AA301"/>
          <cell r="AB301"/>
          <cell r="AC301"/>
          <cell r="AD301" t="str">
            <v>Category-A / Active</v>
          </cell>
          <cell r="AE301" t="str">
            <v>aadityab23@iitk.ac.in</v>
          </cell>
          <cell r="AF301">
            <v>9256754422</v>
          </cell>
        </row>
        <row r="302">
          <cell r="B302">
            <v>230014</v>
          </cell>
          <cell r="C302" t="str">
            <v>AARNAV GUPTA</v>
          </cell>
          <cell r="D302" t="str">
            <v>C</v>
          </cell>
          <cell r="E302">
            <v>326</v>
          </cell>
          <cell r="F302" t="str">
            <v xml:space="preserve">B TECH </v>
          </cell>
          <cell r="G302" t="str">
            <v xml:space="preserve"> CHE</v>
          </cell>
          <cell r="H302">
            <v>298</v>
          </cell>
          <cell r="I302">
            <v>0</v>
          </cell>
          <cell r="J302" t="str">
            <v xml:space="preserve"> </v>
          </cell>
          <cell r="K302">
            <v>0</v>
          </cell>
          <cell r="L302">
            <v>25281</v>
          </cell>
          <cell r="M302"/>
          <cell r="N302"/>
          <cell r="O302">
            <v>25281</v>
          </cell>
          <cell r="P302" t="str">
            <v>0</v>
          </cell>
          <cell r="Q302">
            <v>0</v>
          </cell>
          <cell r="R302">
            <v>20864</v>
          </cell>
          <cell r="S302">
            <v>0</v>
          </cell>
          <cell r="T302"/>
          <cell r="U302" t="str">
            <v>0</v>
          </cell>
          <cell r="V302">
            <v>20864</v>
          </cell>
          <cell r="W302">
            <v>4417</v>
          </cell>
          <cell r="X302">
            <v>4417</v>
          </cell>
          <cell r="Y302">
            <v>-4417</v>
          </cell>
          <cell r="Z302" t="str">
            <v>-</v>
          </cell>
          <cell r="AA302"/>
          <cell r="AB302"/>
          <cell r="AC302"/>
          <cell r="AD302" t="str">
            <v>Category-A / Active</v>
          </cell>
          <cell r="AE302" t="str">
            <v>aarnavg23@iitk.ac.in</v>
          </cell>
          <cell r="AF302">
            <v>7888423139</v>
          </cell>
        </row>
        <row r="303">
          <cell r="B303">
            <v>230018</v>
          </cell>
          <cell r="C303" t="str">
            <v>AARUSH SINGH</v>
          </cell>
          <cell r="D303" t="str">
            <v>C</v>
          </cell>
          <cell r="E303">
            <v>328</v>
          </cell>
          <cell r="F303" t="str">
            <v xml:space="preserve">B TECH </v>
          </cell>
          <cell r="G303" t="str">
            <v xml:space="preserve"> MSE</v>
          </cell>
          <cell r="H303">
            <v>299</v>
          </cell>
          <cell r="I303">
            <v>0</v>
          </cell>
          <cell r="J303" t="str">
            <v xml:space="preserve"> </v>
          </cell>
          <cell r="K303">
            <v>0</v>
          </cell>
          <cell r="L303">
            <v>17617</v>
          </cell>
          <cell r="M303"/>
          <cell r="N303"/>
          <cell r="O303">
            <v>17617</v>
          </cell>
          <cell r="P303">
            <v>1913</v>
          </cell>
          <cell r="Q303">
            <v>6847</v>
          </cell>
          <cell r="R303">
            <v>5374</v>
          </cell>
          <cell r="S303">
            <v>0</v>
          </cell>
          <cell r="T303"/>
          <cell r="U303" t="str">
            <v>0</v>
          </cell>
          <cell r="V303">
            <v>14134</v>
          </cell>
          <cell r="W303">
            <v>3483</v>
          </cell>
          <cell r="X303">
            <v>3483</v>
          </cell>
          <cell r="Y303">
            <v>-3483</v>
          </cell>
          <cell r="Z303" t="str">
            <v>-</v>
          </cell>
          <cell r="AA303"/>
          <cell r="AB303"/>
          <cell r="AC303"/>
          <cell r="AD303" t="str">
            <v>Category-A / Active</v>
          </cell>
          <cell r="AE303" t="str">
            <v>saarush23@iitk.ac.in</v>
          </cell>
          <cell r="AF303">
            <v>8146415628</v>
          </cell>
        </row>
        <row r="304">
          <cell r="B304">
            <v>230022</v>
          </cell>
          <cell r="C304" t="str">
            <v>AARYAN MAHESHWARI</v>
          </cell>
          <cell r="D304" t="str">
            <v>G</v>
          </cell>
          <cell r="E304">
            <v>377</v>
          </cell>
          <cell r="F304" t="str">
            <v xml:space="preserve">B S </v>
          </cell>
          <cell r="G304" t="str">
            <v xml:space="preserve"> MTH</v>
          </cell>
          <cell r="H304">
            <v>300</v>
          </cell>
          <cell r="I304">
            <v>0</v>
          </cell>
          <cell r="J304" t="str">
            <v xml:space="preserve"> </v>
          </cell>
          <cell r="K304">
            <v>0</v>
          </cell>
          <cell r="L304">
            <v>22192</v>
          </cell>
          <cell r="M304"/>
          <cell r="N304"/>
          <cell r="O304">
            <v>22192</v>
          </cell>
          <cell r="P304">
            <v>1672</v>
          </cell>
          <cell r="Q304">
            <v>9086</v>
          </cell>
          <cell r="R304">
            <v>7106</v>
          </cell>
          <cell r="S304">
            <v>0</v>
          </cell>
          <cell r="T304"/>
          <cell r="U304" t="str">
            <v>0</v>
          </cell>
          <cell r="V304">
            <v>17864</v>
          </cell>
          <cell r="W304">
            <v>4328</v>
          </cell>
          <cell r="X304">
            <v>4328</v>
          </cell>
          <cell r="Y304">
            <v>-4328</v>
          </cell>
          <cell r="Z304" t="str">
            <v>-</v>
          </cell>
          <cell r="AA304"/>
          <cell r="AB304"/>
          <cell r="AC304"/>
          <cell r="AD304" t="str">
            <v>Category-A / Active</v>
          </cell>
          <cell r="AE304" t="str">
            <v>maaryan23@iitk.ac.in</v>
          </cell>
          <cell r="AF304">
            <v>6377277959</v>
          </cell>
        </row>
        <row r="305">
          <cell r="B305">
            <v>230026</v>
          </cell>
          <cell r="C305" t="str">
            <v>AAYUSH DUBEY</v>
          </cell>
          <cell r="D305" t="str">
            <v>D</v>
          </cell>
          <cell r="E305">
            <v>341</v>
          </cell>
          <cell r="F305" t="str">
            <v xml:space="preserve">B TECH </v>
          </cell>
          <cell r="G305" t="str">
            <v xml:space="preserve"> EE</v>
          </cell>
          <cell r="H305">
            <v>301</v>
          </cell>
          <cell r="I305">
            <v>0</v>
          </cell>
          <cell r="J305" t="str">
            <v xml:space="preserve"> </v>
          </cell>
          <cell r="K305">
            <v>0</v>
          </cell>
          <cell r="L305">
            <v>26534</v>
          </cell>
          <cell r="M305"/>
          <cell r="N305"/>
          <cell r="O305">
            <v>26534</v>
          </cell>
          <cell r="P305">
            <v>1782</v>
          </cell>
          <cell r="Q305">
            <v>0</v>
          </cell>
          <cell r="R305">
            <v>16915</v>
          </cell>
          <cell r="S305">
            <v>0</v>
          </cell>
          <cell r="T305"/>
          <cell r="U305" t="str">
            <v>0</v>
          </cell>
          <cell r="V305">
            <v>18697</v>
          </cell>
          <cell r="W305">
            <v>7837</v>
          </cell>
          <cell r="X305">
            <v>7837</v>
          </cell>
          <cell r="Y305">
            <v>-7837</v>
          </cell>
          <cell r="Z305" t="str">
            <v>-</v>
          </cell>
          <cell r="AA305"/>
          <cell r="AB305"/>
          <cell r="AC305"/>
          <cell r="AD305" t="str">
            <v>Category-A / Active</v>
          </cell>
          <cell r="AE305" t="str">
            <v>aayushd23@iitk.ac.in</v>
          </cell>
          <cell r="AF305">
            <v>7073334221</v>
          </cell>
        </row>
        <row r="306">
          <cell r="B306">
            <v>230028</v>
          </cell>
          <cell r="C306" t="str">
            <v>AAYUSH SHAILESH JHAWAR</v>
          </cell>
          <cell r="D306" t="str">
            <v>B</v>
          </cell>
          <cell r="E306">
            <v>318</v>
          </cell>
          <cell r="F306" t="str">
            <v xml:space="preserve">B TECH </v>
          </cell>
          <cell r="G306" t="str">
            <v xml:space="preserve"> ME</v>
          </cell>
          <cell r="H306">
            <v>302</v>
          </cell>
          <cell r="I306">
            <v>0</v>
          </cell>
          <cell r="J306" t="str">
            <v xml:space="preserve"> </v>
          </cell>
          <cell r="K306">
            <v>0</v>
          </cell>
          <cell r="L306">
            <v>21449</v>
          </cell>
          <cell r="M306"/>
          <cell r="N306"/>
          <cell r="O306">
            <v>21449</v>
          </cell>
          <cell r="P306">
            <v>252</v>
          </cell>
          <cell r="Q306">
            <v>8798</v>
          </cell>
          <cell r="R306">
            <v>7407</v>
          </cell>
          <cell r="S306">
            <v>0</v>
          </cell>
          <cell r="T306"/>
          <cell r="U306" t="str">
            <v>0</v>
          </cell>
          <cell r="V306">
            <v>16457</v>
          </cell>
          <cell r="W306">
            <v>4992</v>
          </cell>
          <cell r="X306">
            <v>4992</v>
          </cell>
          <cell r="Y306">
            <v>-4992</v>
          </cell>
          <cell r="Z306" t="str">
            <v>-</v>
          </cell>
          <cell r="AA306"/>
          <cell r="AB306"/>
          <cell r="AC306"/>
          <cell r="AD306" t="str">
            <v>Category-A / Active</v>
          </cell>
          <cell r="AE306" t="str">
            <v>sjaayush23@iitk.ac.in</v>
          </cell>
          <cell r="AF306">
            <v>8329616229</v>
          </cell>
        </row>
        <row r="307">
          <cell r="B307">
            <v>230031</v>
          </cell>
          <cell r="C307" t="str">
            <v>ABEER GUPTA</v>
          </cell>
          <cell r="D307" t="str">
            <v>E</v>
          </cell>
          <cell r="E307">
            <v>349</v>
          </cell>
          <cell r="F307" t="str">
            <v xml:space="preserve">B S </v>
          </cell>
          <cell r="G307" t="str">
            <v xml:space="preserve"> ECO</v>
          </cell>
          <cell r="H307">
            <v>303</v>
          </cell>
          <cell r="I307">
            <v>0</v>
          </cell>
          <cell r="J307" t="str">
            <v xml:space="preserve"> </v>
          </cell>
          <cell r="K307">
            <v>0</v>
          </cell>
          <cell r="L307">
            <v>22829</v>
          </cell>
          <cell r="M307"/>
          <cell r="N307"/>
          <cell r="O307">
            <v>22829</v>
          </cell>
          <cell r="P307">
            <v>347</v>
          </cell>
          <cell r="Q307">
            <v>10324</v>
          </cell>
          <cell r="R307">
            <v>6092</v>
          </cell>
          <cell r="S307">
            <v>0</v>
          </cell>
          <cell r="T307"/>
          <cell r="U307" t="str">
            <v>0</v>
          </cell>
          <cell r="V307">
            <v>16763</v>
          </cell>
          <cell r="W307">
            <v>6066</v>
          </cell>
          <cell r="X307">
            <v>6066</v>
          </cell>
          <cell r="Y307">
            <v>-6066</v>
          </cell>
          <cell r="Z307" t="str">
            <v>-</v>
          </cell>
          <cell r="AA307"/>
          <cell r="AB307"/>
          <cell r="AC307"/>
          <cell r="AD307" t="str">
            <v>Category-A / Active</v>
          </cell>
          <cell r="AE307" t="str">
            <v>abeergupta23@iitk.ac.in</v>
          </cell>
          <cell r="AF307">
            <v>8860163852</v>
          </cell>
        </row>
        <row r="308">
          <cell r="B308">
            <v>230035</v>
          </cell>
          <cell r="C308" t="str">
            <v>ABHAY TRIPATHI</v>
          </cell>
          <cell r="D308" t="str">
            <v>G</v>
          </cell>
          <cell r="E308">
            <v>174</v>
          </cell>
          <cell r="F308" t="str">
            <v xml:space="preserve">B TECH </v>
          </cell>
          <cell r="G308" t="str">
            <v xml:space="preserve"> CHE</v>
          </cell>
          <cell r="H308">
            <v>304</v>
          </cell>
          <cell r="I308">
            <v>0</v>
          </cell>
          <cell r="J308" t="str">
            <v xml:space="preserve"> </v>
          </cell>
          <cell r="K308">
            <v>0</v>
          </cell>
          <cell r="L308">
            <v>19351</v>
          </cell>
          <cell r="M308"/>
          <cell r="N308"/>
          <cell r="O308">
            <v>19351</v>
          </cell>
          <cell r="P308">
            <v>1754</v>
          </cell>
          <cell r="Q308">
            <v>7687</v>
          </cell>
          <cell r="R308">
            <v>5978</v>
          </cell>
          <cell r="S308">
            <v>0</v>
          </cell>
          <cell r="T308"/>
          <cell r="U308" t="str">
            <v>0</v>
          </cell>
          <cell r="V308">
            <v>15419</v>
          </cell>
          <cell r="W308">
            <v>3932</v>
          </cell>
          <cell r="X308">
            <v>3932</v>
          </cell>
          <cell r="Y308">
            <v>-3932</v>
          </cell>
          <cell r="Z308" t="str">
            <v>-</v>
          </cell>
          <cell r="AA308"/>
          <cell r="AB308"/>
          <cell r="AC308"/>
          <cell r="AD308" t="str">
            <v>Category-A / Active</v>
          </cell>
          <cell r="AE308" t="str">
            <v>abhayt23@iitk.ac.in</v>
          </cell>
          <cell r="AF308">
            <v>9369555861</v>
          </cell>
        </row>
        <row r="309">
          <cell r="B309">
            <v>230037</v>
          </cell>
          <cell r="C309" t="str">
            <v>ABHIMANYU SOLANKI</v>
          </cell>
          <cell r="D309" t="str">
            <v>G</v>
          </cell>
          <cell r="E309">
            <v>269</v>
          </cell>
          <cell r="F309" t="str">
            <v xml:space="preserve">B S </v>
          </cell>
          <cell r="G309" t="str">
            <v xml:space="preserve"> PHY</v>
          </cell>
          <cell r="H309">
            <v>305</v>
          </cell>
          <cell r="I309">
            <v>0</v>
          </cell>
          <cell r="J309" t="str">
            <v xml:space="preserve"> </v>
          </cell>
          <cell r="K309">
            <v>0</v>
          </cell>
          <cell r="L309">
            <v>26452</v>
          </cell>
          <cell r="M309"/>
          <cell r="N309"/>
          <cell r="O309">
            <v>26452</v>
          </cell>
          <cell r="P309">
            <v>1823</v>
          </cell>
          <cell r="Q309">
            <v>0</v>
          </cell>
          <cell r="R309">
            <v>15202</v>
          </cell>
          <cell r="S309">
            <v>0</v>
          </cell>
          <cell r="T309"/>
          <cell r="U309" t="str">
            <v>0</v>
          </cell>
          <cell r="V309">
            <v>17025</v>
          </cell>
          <cell r="W309">
            <v>9427</v>
          </cell>
          <cell r="X309">
            <v>9427</v>
          </cell>
          <cell r="Y309">
            <v>-9427</v>
          </cell>
          <cell r="Z309" t="str">
            <v>-</v>
          </cell>
          <cell r="AA309"/>
          <cell r="AB309"/>
          <cell r="AC309"/>
          <cell r="AD309" t="str">
            <v>Category-A / Active</v>
          </cell>
          <cell r="AE309" t="str">
            <v>abhimanyus23@iitk.ac.in</v>
          </cell>
          <cell r="AF309">
            <v>8218196261</v>
          </cell>
        </row>
        <row r="310">
          <cell r="B310">
            <v>230045</v>
          </cell>
          <cell r="C310" t="str">
            <v>ABHISHEK KUMAR</v>
          </cell>
          <cell r="D310" t="str">
            <v>D</v>
          </cell>
          <cell r="E310">
            <v>341</v>
          </cell>
          <cell r="F310" t="str">
            <v xml:space="preserve">B TECH </v>
          </cell>
          <cell r="G310" t="str">
            <v xml:space="preserve"> CE</v>
          </cell>
          <cell r="H310">
            <v>306</v>
          </cell>
          <cell r="I310">
            <v>0</v>
          </cell>
          <cell r="J310" t="str">
            <v xml:space="preserve"> </v>
          </cell>
          <cell r="K310">
            <v>0</v>
          </cell>
          <cell r="L310">
            <v>24410</v>
          </cell>
          <cell r="M310"/>
          <cell r="N310"/>
          <cell r="O310">
            <v>24410</v>
          </cell>
          <cell r="P310">
            <v>784</v>
          </cell>
          <cell r="Q310">
            <v>10541</v>
          </cell>
          <cell r="R310">
            <v>7875</v>
          </cell>
          <cell r="S310">
            <v>0</v>
          </cell>
          <cell r="T310"/>
          <cell r="U310" t="str">
            <v>0</v>
          </cell>
          <cell r="V310">
            <v>19200</v>
          </cell>
          <cell r="W310">
            <v>5210</v>
          </cell>
          <cell r="X310">
            <v>5210</v>
          </cell>
          <cell r="Y310">
            <v>-5210</v>
          </cell>
          <cell r="Z310" t="str">
            <v>-</v>
          </cell>
          <cell r="AA310"/>
          <cell r="AB310"/>
          <cell r="AC310"/>
          <cell r="AD310" t="str">
            <v>Category-B / Active</v>
          </cell>
          <cell r="AE310" t="str">
            <v>sabhishekk23@iitk.ac.in</v>
          </cell>
          <cell r="AF310">
            <v>9927860926</v>
          </cell>
        </row>
        <row r="311">
          <cell r="B311">
            <v>230046</v>
          </cell>
          <cell r="C311" t="str">
            <v>ABHISHEK KUMAR</v>
          </cell>
          <cell r="D311" t="str">
            <v>C</v>
          </cell>
          <cell r="E311">
            <v>331</v>
          </cell>
          <cell r="F311" t="str">
            <v xml:space="preserve">B TECH </v>
          </cell>
          <cell r="G311" t="str">
            <v xml:space="preserve"> CE</v>
          </cell>
          <cell r="H311">
            <v>307</v>
          </cell>
          <cell r="I311">
            <v>0</v>
          </cell>
          <cell r="J311" t="str">
            <v>FBM</v>
          </cell>
          <cell r="K311">
            <v>0</v>
          </cell>
          <cell r="L311">
            <v>15532</v>
          </cell>
          <cell r="M311"/>
          <cell r="N311"/>
          <cell r="O311">
            <v>15532</v>
          </cell>
          <cell r="P311">
            <v>1591</v>
          </cell>
          <cell r="Q311">
            <v>0</v>
          </cell>
          <cell r="R311">
            <v>274</v>
          </cell>
          <cell r="S311">
            <v>0</v>
          </cell>
          <cell r="T311"/>
          <cell r="U311">
            <v>12888</v>
          </cell>
          <cell r="V311">
            <v>14753</v>
          </cell>
          <cell r="W311">
            <v>779</v>
          </cell>
          <cell r="X311">
            <v>779</v>
          </cell>
          <cell r="Y311">
            <v>-779</v>
          </cell>
          <cell r="Z311" t="str">
            <v>-</v>
          </cell>
          <cell r="AA311"/>
          <cell r="AB311"/>
          <cell r="AC311"/>
          <cell r="AD311" t="str">
            <v>Category-A / Active</v>
          </cell>
          <cell r="AE311" t="str">
            <v>abhishekku23@iitk.ac.in</v>
          </cell>
          <cell r="AF311">
            <v>9598622840</v>
          </cell>
        </row>
        <row r="312">
          <cell r="B312">
            <v>230056</v>
          </cell>
          <cell r="C312" t="str">
            <v>ADARSH MISHRA</v>
          </cell>
          <cell r="D312" t="str">
            <v>G</v>
          </cell>
          <cell r="E312">
            <v>171</v>
          </cell>
          <cell r="F312" t="str">
            <v xml:space="preserve">B S </v>
          </cell>
          <cell r="G312" t="str">
            <v xml:space="preserve"> PHY</v>
          </cell>
          <cell r="H312">
            <v>308</v>
          </cell>
          <cell r="I312">
            <v>0</v>
          </cell>
          <cell r="J312" t="str">
            <v xml:space="preserve"> </v>
          </cell>
          <cell r="K312">
            <v>0</v>
          </cell>
          <cell r="L312">
            <v>24559</v>
          </cell>
          <cell r="M312"/>
          <cell r="N312"/>
          <cell r="O312">
            <v>24559</v>
          </cell>
          <cell r="P312">
            <v>1048</v>
          </cell>
          <cell r="Q312">
            <v>10101</v>
          </cell>
          <cell r="R312">
            <v>8347</v>
          </cell>
          <cell r="S312">
            <v>0</v>
          </cell>
          <cell r="T312"/>
          <cell r="U312" t="str">
            <v>0</v>
          </cell>
          <cell r="V312">
            <v>19496</v>
          </cell>
          <cell r="W312">
            <v>5063</v>
          </cell>
          <cell r="X312">
            <v>5063</v>
          </cell>
          <cell r="Y312">
            <v>-5063</v>
          </cell>
          <cell r="Z312" t="str">
            <v>-</v>
          </cell>
          <cell r="AA312"/>
          <cell r="AB312"/>
          <cell r="AC312"/>
          <cell r="AD312" t="str">
            <v>Category-A / Active</v>
          </cell>
          <cell r="AE312" t="str">
            <v>adarshm23@iitk.ac.in</v>
          </cell>
          <cell r="AF312">
            <v>9838041666</v>
          </cell>
        </row>
        <row r="313">
          <cell r="B313">
            <v>230066</v>
          </cell>
          <cell r="C313" t="str">
            <v>ADITYA DESHMUKH</v>
          </cell>
          <cell r="D313" t="str">
            <v>G</v>
          </cell>
          <cell r="E313">
            <v>373</v>
          </cell>
          <cell r="F313" t="str">
            <v xml:space="preserve">B TECH </v>
          </cell>
          <cell r="G313" t="str">
            <v xml:space="preserve"> MSE</v>
          </cell>
          <cell r="H313">
            <v>309</v>
          </cell>
          <cell r="I313">
            <v>0</v>
          </cell>
          <cell r="J313" t="str">
            <v xml:space="preserve"> </v>
          </cell>
          <cell r="K313">
            <v>0</v>
          </cell>
          <cell r="L313">
            <v>21426</v>
          </cell>
          <cell r="M313"/>
          <cell r="N313"/>
          <cell r="O313">
            <v>21426</v>
          </cell>
          <cell r="P313">
            <v>792</v>
          </cell>
          <cell r="Q313">
            <v>9269</v>
          </cell>
          <cell r="R313">
            <v>6976</v>
          </cell>
          <cell r="S313">
            <v>0</v>
          </cell>
          <cell r="T313"/>
          <cell r="U313" t="str">
            <v>0</v>
          </cell>
          <cell r="V313">
            <v>17037</v>
          </cell>
          <cell r="W313">
            <v>4389</v>
          </cell>
          <cell r="X313">
            <v>4389</v>
          </cell>
          <cell r="Y313">
            <v>-4389</v>
          </cell>
          <cell r="Z313" t="str">
            <v>-</v>
          </cell>
          <cell r="AA313"/>
          <cell r="AB313"/>
          <cell r="AC313"/>
          <cell r="AD313" t="str">
            <v>Category-A / Active</v>
          </cell>
          <cell r="AE313" t="str">
            <v>adityad23@iitk.ac.in</v>
          </cell>
          <cell r="AF313">
            <v>7038895555</v>
          </cell>
        </row>
        <row r="314">
          <cell r="B314">
            <v>230074</v>
          </cell>
          <cell r="C314" t="str">
            <v>ADITYA NITIN PATIL</v>
          </cell>
          <cell r="D314" t="str">
            <v>G</v>
          </cell>
          <cell r="E314">
            <v>177</v>
          </cell>
          <cell r="F314" t="str">
            <v xml:space="preserve">B TECH </v>
          </cell>
          <cell r="G314" t="str">
            <v xml:space="preserve"> CHE</v>
          </cell>
          <cell r="H314">
            <v>310</v>
          </cell>
          <cell r="I314">
            <v>0</v>
          </cell>
          <cell r="J314" t="str">
            <v xml:space="preserve"> </v>
          </cell>
          <cell r="K314">
            <v>0</v>
          </cell>
          <cell r="L314">
            <v>16118</v>
          </cell>
          <cell r="M314"/>
          <cell r="N314"/>
          <cell r="O314">
            <v>16118</v>
          </cell>
          <cell r="P314">
            <v>1159</v>
          </cell>
          <cell r="Q314">
            <v>6781</v>
          </cell>
          <cell r="R314">
            <v>4955</v>
          </cell>
          <cell r="S314">
            <v>0</v>
          </cell>
          <cell r="T314"/>
          <cell r="U314" t="str">
            <v>0</v>
          </cell>
          <cell r="V314">
            <v>12895</v>
          </cell>
          <cell r="W314">
            <v>3223</v>
          </cell>
          <cell r="X314">
            <v>3223</v>
          </cell>
          <cell r="Y314">
            <v>-3223</v>
          </cell>
          <cell r="Z314" t="str">
            <v>-</v>
          </cell>
          <cell r="AA314"/>
          <cell r="AB314"/>
          <cell r="AC314"/>
          <cell r="AD314" t="str">
            <v>Category-A / Active</v>
          </cell>
          <cell r="AE314" t="str">
            <v>adityanp23@iitk.ac.in</v>
          </cell>
          <cell r="AF314">
            <v>9158636007</v>
          </cell>
        </row>
        <row r="315">
          <cell r="B315">
            <v>230077</v>
          </cell>
          <cell r="C315" t="str">
            <v>ADITYA ROSE</v>
          </cell>
          <cell r="D315" t="str">
            <v>D</v>
          </cell>
          <cell r="E315">
            <v>339</v>
          </cell>
          <cell r="F315" t="str">
            <v xml:space="preserve">B S </v>
          </cell>
          <cell r="G315" t="str">
            <v xml:space="preserve"> SDS</v>
          </cell>
          <cell r="H315">
            <v>311</v>
          </cell>
          <cell r="I315">
            <v>0</v>
          </cell>
          <cell r="J315" t="str">
            <v xml:space="preserve"> </v>
          </cell>
          <cell r="K315">
            <v>0</v>
          </cell>
          <cell r="L315">
            <v>21128</v>
          </cell>
          <cell r="M315"/>
          <cell r="N315"/>
          <cell r="O315">
            <v>21128</v>
          </cell>
          <cell r="P315">
            <v>1861</v>
          </cell>
          <cell r="Q315">
            <v>8158</v>
          </cell>
          <cell r="R315">
            <v>7364</v>
          </cell>
          <cell r="S315">
            <v>0</v>
          </cell>
          <cell r="T315"/>
          <cell r="U315" t="str">
            <v>0</v>
          </cell>
          <cell r="V315">
            <v>17383</v>
          </cell>
          <cell r="W315">
            <v>3745</v>
          </cell>
          <cell r="X315">
            <v>3745</v>
          </cell>
          <cell r="Y315">
            <v>-3745</v>
          </cell>
          <cell r="Z315" t="str">
            <v>-</v>
          </cell>
          <cell r="AA315"/>
          <cell r="AB315"/>
          <cell r="AC315"/>
          <cell r="AD315" t="str">
            <v>Category-B / Active</v>
          </cell>
          <cell r="AE315" t="str">
            <v>adityarose23@iitk.ac.in</v>
          </cell>
          <cell r="AF315">
            <v>9509115181</v>
          </cell>
        </row>
        <row r="316">
          <cell r="B316">
            <v>230085</v>
          </cell>
          <cell r="C316" t="str">
            <v>ADWAAIIT PANDE</v>
          </cell>
          <cell r="D316" t="str">
            <v>G</v>
          </cell>
          <cell r="E316">
            <v>268</v>
          </cell>
          <cell r="F316" t="str">
            <v xml:space="preserve">B TECH </v>
          </cell>
          <cell r="G316" t="str">
            <v xml:space="preserve"> EE</v>
          </cell>
          <cell r="H316">
            <v>312</v>
          </cell>
          <cell r="I316">
            <v>0</v>
          </cell>
          <cell r="J316" t="str">
            <v xml:space="preserve"> </v>
          </cell>
          <cell r="K316">
            <v>0</v>
          </cell>
          <cell r="L316">
            <v>31808</v>
          </cell>
          <cell r="M316"/>
          <cell r="N316"/>
          <cell r="O316">
            <v>31808</v>
          </cell>
          <cell r="P316">
            <v>4214</v>
          </cell>
          <cell r="Q316">
            <v>9785</v>
          </cell>
          <cell r="R316">
            <v>8525</v>
          </cell>
          <cell r="S316">
            <v>0</v>
          </cell>
          <cell r="T316"/>
          <cell r="U316" t="str">
            <v>0</v>
          </cell>
          <cell r="V316">
            <v>22524</v>
          </cell>
          <cell r="W316">
            <v>9284</v>
          </cell>
          <cell r="X316">
            <v>9284</v>
          </cell>
          <cell r="Y316">
            <v>-9284</v>
          </cell>
          <cell r="Z316" t="str">
            <v>-</v>
          </cell>
          <cell r="AA316"/>
          <cell r="AB316"/>
          <cell r="AC316"/>
          <cell r="AD316" t="str">
            <v>Category-A / Active</v>
          </cell>
          <cell r="AE316" t="str">
            <v>aswaaiitp23@iitk.ac.in</v>
          </cell>
          <cell r="AF316">
            <v>9372256863</v>
          </cell>
        </row>
        <row r="317">
          <cell r="B317">
            <v>230087</v>
          </cell>
          <cell r="C317" t="str">
            <v>AGASTYA MIGLANI</v>
          </cell>
          <cell r="D317" t="str">
            <v>C</v>
          </cell>
          <cell r="E317">
            <v>327</v>
          </cell>
          <cell r="F317" t="str">
            <v xml:space="preserve">B TECH </v>
          </cell>
          <cell r="G317" t="str">
            <v xml:space="preserve"> ME</v>
          </cell>
          <cell r="H317">
            <v>313</v>
          </cell>
          <cell r="I317">
            <v>0</v>
          </cell>
          <cell r="J317" t="str">
            <v xml:space="preserve"> </v>
          </cell>
          <cell r="K317">
            <v>0</v>
          </cell>
          <cell r="L317">
            <v>21043</v>
          </cell>
          <cell r="M317"/>
          <cell r="N317"/>
          <cell r="O317">
            <v>21043</v>
          </cell>
          <cell r="P317">
            <v>2358</v>
          </cell>
          <cell r="Q317">
            <v>8469</v>
          </cell>
          <cell r="R317">
            <v>5843</v>
          </cell>
          <cell r="S317">
            <v>0</v>
          </cell>
          <cell r="T317"/>
          <cell r="U317" t="str">
            <v>0</v>
          </cell>
          <cell r="V317">
            <v>16670</v>
          </cell>
          <cell r="W317">
            <v>4373</v>
          </cell>
          <cell r="X317">
            <v>4373</v>
          </cell>
          <cell r="Y317">
            <v>-4373</v>
          </cell>
          <cell r="Z317" t="str">
            <v>-</v>
          </cell>
          <cell r="AA317"/>
          <cell r="AB317"/>
          <cell r="AC317"/>
          <cell r="AD317" t="str">
            <v>Category-A / Active</v>
          </cell>
          <cell r="AE317" t="str">
            <v>agastyam23@iitk.ac.in</v>
          </cell>
          <cell r="AF317">
            <v>9306005695</v>
          </cell>
        </row>
        <row r="318">
          <cell r="B318">
            <v>230089</v>
          </cell>
          <cell r="C318" t="str">
            <v>AHMED ADNAN GULAM HASNAIN</v>
          </cell>
          <cell r="D318" t="str">
            <v>C</v>
          </cell>
          <cell r="E318">
            <v>327</v>
          </cell>
          <cell r="F318" t="str">
            <v xml:space="preserve">B TECH </v>
          </cell>
          <cell r="G318" t="str">
            <v xml:space="preserve"> MSE</v>
          </cell>
          <cell r="H318">
            <v>314</v>
          </cell>
          <cell r="I318">
            <v>0</v>
          </cell>
          <cell r="J318" t="str">
            <v xml:space="preserve"> </v>
          </cell>
          <cell r="K318">
            <v>0</v>
          </cell>
          <cell r="L318">
            <v>19297</v>
          </cell>
          <cell r="M318"/>
          <cell r="N318"/>
          <cell r="O318">
            <v>19297</v>
          </cell>
          <cell r="P318">
            <v>1482</v>
          </cell>
          <cell r="Q318">
            <v>7335</v>
          </cell>
          <cell r="R318">
            <v>7287</v>
          </cell>
          <cell r="S318">
            <v>0</v>
          </cell>
          <cell r="T318"/>
          <cell r="U318" t="str">
            <v>0</v>
          </cell>
          <cell r="V318">
            <v>16104</v>
          </cell>
          <cell r="W318">
            <v>3193</v>
          </cell>
          <cell r="X318">
            <v>3193</v>
          </cell>
          <cell r="Y318">
            <v>-3193</v>
          </cell>
          <cell r="Z318" t="str">
            <v>-</v>
          </cell>
          <cell r="AA318"/>
          <cell r="AB318"/>
          <cell r="AC318"/>
          <cell r="AD318" t="str">
            <v>Category-A / Active</v>
          </cell>
          <cell r="AE318" t="str">
            <v>ahmedadnan23@iitk.ac.in</v>
          </cell>
          <cell r="AF318">
            <v>8306808141</v>
          </cell>
        </row>
        <row r="319">
          <cell r="B319">
            <v>230091</v>
          </cell>
          <cell r="C319" t="str">
            <v>AKASH</v>
          </cell>
          <cell r="D319" t="str">
            <v>G</v>
          </cell>
          <cell r="E319">
            <v>177</v>
          </cell>
          <cell r="F319" t="str">
            <v xml:space="preserve">B TECH </v>
          </cell>
          <cell r="G319" t="str">
            <v xml:space="preserve"> EE</v>
          </cell>
          <cell r="H319">
            <v>315</v>
          </cell>
          <cell r="I319">
            <v>0</v>
          </cell>
          <cell r="J319" t="str">
            <v xml:space="preserve"> </v>
          </cell>
          <cell r="K319">
            <v>0</v>
          </cell>
          <cell r="L319">
            <v>15517</v>
          </cell>
          <cell r="M319"/>
          <cell r="N319"/>
          <cell r="O319">
            <v>15517</v>
          </cell>
          <cell r="P319">
            <v>0</v>
          </cell>
          <cell r="Q319">
            <v>6039</v>
          </cell>
          <cell r="R319">
            <v>6155</v>
          </cell>
          <cell r="S319">
            <v>0</v>
          </cell>
          <cell r="T319"/>
          <cell r="U319" t="str">
            <v>0</v>
          </cell>
          <cell r="V319">
            <v>12194</v>
          </cell>
          <cell r="W319">
            <v>3323</v>
          </cell>
          <cell r="X319">
            <v>3323</v>
          </cell>
          <cell r="Y319">
            <v>-3323</v>
          </cell>
          <cell r="Z319" t="str">
            <v>-</v>
          </cell>
          <cell r="AA319"/>
          <cell r="AB319"/>
          <cell r="AC319"/>
          <cell r="AD319" t="str">
            <v>Category-A / Active</v>
          </cell>
          <cell r="AE319" t="str">
            <v>akash23@iitk.ac.in</v>
          </cell>
          <cell r="AF319">
            <v>9663967605</v>
          </cell>
        </row>
        <row r="320">
          <cell r="B320">
            <v>230095</v>
          </cell>
          <cell r="C320" t="str">
            <v>AKSHAT DHOTE</v>
          </cell>
          <cell r="D320" t="str">
            <v>C</v>
          </cell>
          <cell r="E320">
            <v>326</v>
          </cell>
          <cell r="F320" t="str">
            <v xml:space="preserve">B TECH </v>
          </cell>
          <cell r="G320" t="str">
            <v xml:space="preserve"> EE</v>
          </cell>
          <cell r="H320">
            <v>316</v>
          </cell>
          <cell r="I320">
            <v>0</v>
          </cell>
          <cell r="J320" t="str">
            <v xml:space="preserve"> </v>
          </cell>
          <cell r="K320">
            <v>0</v>
          </cell>
          <cell r="L320">
            <v>27768</v>
          </cell>
          <cell r="M320"/>
          <cell r="N320"/>
          <cell r="O320">
            <v>27768</v>
          </cell>
          <cell r="P320">
            <v>2012</v>
          </cell>
          <cell r="Q320">
            <v>8851</v>
          </cell>
          <cell r="R320">
            <v>7967</v>
          </cell>
          <cell r="S320">
            <v>0</v>
          </cell>
          <cell r="T320"/>
          <cell r="U320" t="str">
            <v>0</v>
          </cell>
          <cell r="V320">
            <v>18830</v>
          </cell>
          <cell r="W320">
            <v>8938</v>
          </cell>
          <cell r="X320">
            <v>8938</v>
          </cell>
          <cell r="Y320">
            <v>-8938</v>
          </cell>
          <cell r="Z320" t="str">
            <v>-</v>
          </cell>
          <cell r="AA320"/>
          <cell r="AB320"/>
          <cell r="AC320"/>
          <cell r="AD320" t="str">
            <v>Category-A / Active</v>
          </cell>
          <cell r="AE320" t="str">
            <v>akshatd23@iitk.ac.in</v>
          </cell>
          <cell r="AF320">
            <v>9322058545</v>
          </cell>
        </row>
        <row r="321">
          <cell r="B321">
            <v>230098</v>
          </cell>
          <cell r="C321" t="str">
            <v>AKSHAT JAIN</v>
          </cell>
          <cell r="D321" t="str">
            <v>B</v>
          </cell>
          <cell r="E321">
            <v>319</v>
          </cell>
          <cell r="F321" t="str">
            <v xml:space="preserve">B S </v>
          </cell>
          <cell r="G321" t="str">
            <v xml:space="preserve"> PHY</v>
          </cell>
          <cell r="H321">
            <v>317</v>
          </cell>
          <cell r="I321">
            <v>0</v>
          </cell>
          <cell r="J321" t="str">
            <v xml:space="preserve"> </v>
          </cell>
          <cell r="K321">
            <v>0</v>
          </cell>
          <cell r="L321">
            <v>18340</v>
          </cell>
          <cell r="M321"/>
          <cell r="N321"/>
          <cell r="O321">
            <v>18340</v>
          </cell>
          <cell r="P321">
            <v>1806</v>
          </cell>
          <cell r="Q321">
            <v>6656</v>
          </cell>
          <cell r="R321">
            <v>6504</v>
          </cell>
          <cell r="S321">
            <v>0</v>
          </cell>
          <cell r="T321"/>
          <cell r="U321" t="str">
            <v>0</v>
          </cell>
          <cell r="V321">
            <v>14966</v>
          </cell>
          <cell r="W321">
            <v>3374</v>
          </cell>
          <cell r="X321">
            <v>3374</v>
          </cell>
          <cell r="Y321">
            <v>-3374</v>
          </cell>
          <cell r="Z321" t="str">
            <v>-</v>
          </cell>
          <cell r="AA321"/>
          <cell r="AB321"/>
          <cell r="AC321"/>
          <cell r="AD321" t="str">
            <v>Category-A / Active</v>
          </cell>
          <cell r="AE321" t="str">
            <v>jainakshat23@iitk.ac.in</v>
          </cell>
          <cell r="AF321">
            <v>9120074043</v>
          </cell>
        </row>
        <row r="322">
          <cell r="B322">
            <v>230102</v>
          </cell>
          <cell r="C322" t="str">
            <v>AKSHAT SINGHANIA</v>
          </cell>
          <cell r="D322" t="str">
            <v>G</v>
          </cell>
          <cell r="E322">
            <v>373</v>
          </cell>
          <cell r="F322" t="str">
            <v xml:space="preserve">B TECH </v>
          </cell>
          <cell r="G322" t="str">
            <v xml:space="preserve"> EE</v>
          </cell>
          <cell r="H322">
            <v>318</v>
          </cell>
          <cell r="I322">
            <v>0</v>
          </cell>
          <cell r="J322" t="str">
            <v xml:space="preserve"> </v>
          </cell>
          <cell r="K322">
            <v>0</v>
          </cell>
          <cell r="L322">
            <v>22040</v>
          </cell>
          <cell r="M322"/>
          <cell r="N322"/>
          <cell r="O322">
            <v>22040</v>
          </cell>
          <cell r="P322">
            <v>1913</v>
          </cell>
          <cell r="Q322">
            <v>7969</v>
          </cell>
          <cell r="R322">
            <v>6413</v>
          </cell>
          <cell r="S322">
            <v>0</v>
          </cell>
          <cell r="T322"/>
          <cell r="U322" t="str">
            <v>0</v>
          </cell>
          <cell r="V322">
            <v>16295</v>
          </cell>
          <cell r="W322">
            <v>5745</v>
          </cell>
          <cell r="X322">
            <v>5745</v>
          </cell>
          <cell r="Y322">
            <v>-5745</v>
          </cell>
          <cell r="Z322" t="str">
            <v>-</v>
          </cell>
          <cell r="AA322"/>
          <cell r="AB322"/>
          <cell r="AC322"/>
          <cell r="AD322" t="str">
            <v>Category-A / Active</v>
          </cell>
          <cell r="AE322" t="str">
            <v>akshatsing23@iitk.ac.in</v>
          </cell>
          <cell r="AF322">
            <v>8987580257</v>
          </cell>
        </row>
        <row r="323">
          <cell r="B323">
            <v>230108</v>
          </cell>
          <cell r="C323" t="str">
            <v>AKUL AGARWAL</v>
          </cell>
          <cell r="D323" t="str">
            <v>G</v>
          </cell>
          <cell r="E323">
            <v>173</v>
          </cell>
          <cell r="F323" t="str">
            <v xml:space="preserve">B TECH </v>
          </cell>
          <cell r="G323" t="str">
            <v xml:space="preserve"> EE</v>
          </cell>
          <cell r="H323">
            <v>319</v>
          </cell>
          <cell r="I323">
            <v>0</v>
          </cell>
          <cell r="J323" t="str">
            <v xml:space="preserve"> </v>
          </cell>
          <cell r="K323">
            <v>0</v>
          </cell>
          <cell r="L323">
            <v>24036</v>
          </cell>
          <cell r="M323"/>
          <cell r="N323"/>
          <cell r="O323">
            <v>24036</v>
          </cell>
          <cell r="P323" t="str">
            <v>0</v>
          </cell>
          <cell r="Q323">
            <v>9617</v>
          </cell>
          <cell r="R323">
            <v>8699</v>
          </cell>
          <cell r="S323">
            <v>0</v>
          </cell>
          <cell r="T323"/>
          <cell r="U323" t="str">
            <v>0</v>
          </cell>
          <cell r="V323">
            <v>18316</v>
          </cell>
          <cell r="W323">
            <v>5720</v>
          </cell>
          <cell r="X323">
            <v>5720</v>
          </cell>
          <cell r="Y323">
            <v>-5720</v>
          </cell>
          <cell r="Z323" t="str">
            <v>-</v>
          </cell>
          <cell r="AA323"/>
          <cell r="AB323"/>
          <cell r="AC323"/>
          <cell r="AD323" t="str">
            <v>Category-A / Active</v>
          </cell>
          <cell r="AE323" t="str">
            <v>akulag23@iitk.ac.in</v>
          </cell>
          <cell r="AF323">
            <v>9915622207</v>
          </cell>
        </row>
        <row r="324">
          <cell r="B324">
            <v>230114</v>
          </cell>
          <cell r="C324" t="str">
            <v>AMAN KUMAR SINGH</v>
          </cell>
          <cell r="D324" t="str">
            <v>G</v>
          </cell>
          <cell r="E324">
            <v>170</v>
          </cell>
          <cell r="F324" t="str">
            <v xml:space="preserve">B TECH </v>
          </cell>
          <cell r="G324" t="str">
            <v xml:space="preserve"> MSE</v>
          </cell>
          <cell r="H324">
            <v>320</v>
          </cell>
          <cell r="I324">
            <v>0</v>
          </cell>
          <cell r="J324" t="str">
            <v xml:space="preserve"> </v>
          </cell>
          <cell r="K324">
            <v>0</v>
          </cell>
          <cell r="L324">
            <v>18421</v>
          </cell>
          <cell r="M324"/>
          <cell r="N324"/>
          <cell r="O324">
            <v>18421</v>
          </cell>
          <cell r="P324">
            <v>764</v>
          </cell>
          <cell r="Q324">
            <v>0</v>
          </cell>
          <cell r="R324">
            <v>13588</v>
          </cell>
          <cell r="S324">
            <v>0</v>
          </cell>
          <cell r="T324"/>
          <cell r="U324" t="str">
            <v>0</v>
          </cell>
          <cell r="V324">
            <v>14352</v>
          </cell>
          <cell r="W324">
            <v>4069</v>
          </cell>
          <cell r="X324">
            <v>4069</v>
          </cell>
          <cell r="Y324">
            <v>-4069</v>
          </cell>
          <cell r="Z324" t="str">
            <v>-</v>
          </cell>
          <cell r="AA324"/>
          <cell r="AB324"/>
          <cell r="AC324"/>
          <cell r="AD324" t="str">
            <v>Category-A / Active</v>
          </cell>
          <cell r="AE324" t="str">
            <v>amansingh23@iitk.ac.in</v>
          </cell>
          <cell r="AF324">
            <v>9102986529</v>
          </cell>
        </row>
        <row r="325">
          <cell r="B325">
            <v>230120</v>
          </cell>
          <cell r="C325" t="str">
            <v>AMEY DIKSHIT</v>
          </cell>
          <cell r="D325" t="str">
            <v>C</v>
          </cell>
          <cell r="E325">
            <v>326</v>
          </cell>
          <cell r="F325" t="str">
            <v xml:space="preserve">B TECH </v>
          </cell>
          <cell r="G325" t="str">
            <v xml:space="preserve"> CE</v>
          </cell>
          <cell r="H325">
            <v>321</v>
          </cell>
          <cell r="I325">
            <v>0</v>
          </cell>
          <cell r="J325" t="str">
            <v xml:space="preserve"> </v>
          </cell>
          <cell r="K325">
            <v>0</v>
          </cell>
          <cell r="L325">
            <v>25141</v>
          </cell>
          <cell r="M325"/>
          <cell r="N325"/>
          <cell r="O325">
            <v>25141</v>
          </cell>
          <cell r="P325">
            <v>2195</v>
          </cell>
          <cell r="Q325">
            <v>8380</v>
          </cell>
          <cell r="R325">
            <v>6533</v>
          </cell>
          <cell r="S325">
            <v>0</v>
          </cell>
          <cell r="T325"/>
          <cell r="U325" t="str">
            <v>0</v>
          </cell>
          <cell r="V325">
            <v>17108</v>
          </cell>
          <cell r="W325">
            <v>8033</v>
          </cell>
          <cell r="X325">
            <v>8033</v>
          </cell>
          <cell r="Y325">
            <v>-8033</v>
          </cell>
          <cell r="Z325" t="str">
            <v>-</v>
          </cell>
          <cell r="AA325"/>
          <cell r="AB325"/>
          <cell r="AC325"/>
          <cell r="AD325" t="str">
            <v>Category-A / Active</v>
          </cell>
          <cell r="AE325" t="str">
            <v>ameyd23@iitk.ac.in</v>
          </cell>
          <cell r="AF325">
            <v>9305330005</v>
          </cell>
        </row>
        <row r="326">
          <cell r="B326">
            <v>230123</v>
          </cell>
          <cell r="C326" t="str">
            <v>AMIT KUMAR</v>
          </cell>
          <cell r="D326" t="str">
            <v>B</v>
          </cell>
          <cell r="E326">
            <v>321</v>
          </cell>
          <cell r="F326" t="str">
            <v xml:space="preserve">B S </v>
          </cell>
          <cell r="G326" t="str">
            <v xml:space="preserve"> ECO</v>
          </cell>
          <cell r="H326">
            <v>322</v>
          </cell>
          <cell r="I326">
            <v>0</v>
          </cell>
          <cell r="J326" t="str">
            <v xml:space="preserve"> </v>
          </cell>
          <cell r="K326">
            <v>0</v>
          </cell>
          <cell r="L326">
            <v>22792</v>
          </cell>
          <cell r="M326"/>
          <cell r="N326"/>
          <cell r="O326">
            <v>22792</v>
          </cell>
          <cell r="P326">
            <v>1827</v>
          </cell>
          <cell r="Q326">
            <v>7488</v>
          </cell>
          <cell r="R326">
            <v>6393</v>
          </cell>
          <cell r="S326">
            <v>0</v>
          </cell>
          <cell r="T326"/>
          <cell r="U326" t="str">
            <v>0</v>
          </cell>
          <cell r="V326">
            <v>15708</v>
          </cell>
          <cell r="W326">
            <v>7084</v>
          </cell>
          <cell r="X326">
            <v>7084</v>
          </cell>
          <cell r="Y326">
            <v>-7084</v>
          </cell>
          <cell r="Z326" t="str">
            <v>-</v>
          </cell>
          <cell r="AA326"/>
          <cell r="AB326"/>
          <cell r="AC326"/>
          <cell r="AD326" t="str">
            <v>Category-A / Active</v>
          </cell>
          <cell r="AE326" t="str">
            <v>amitkumar23@iitk.ac.in</v>
          </cell>
          <cell r="AF326">
            <v>7988522933</v>
          </cell>
        </row>
        <row r="327">
          <cell r="B327">
            <v>230142</v>
          </cell>
          <cell r="C327" t="str">
            <v>ANIRUDH SINGH</v>
          </cell>
          <cell r="D327" t="str">
            <v>D</v>
          </cell>
          <cell r="E327">
            <v>338</v>
          </cell>
          <cell r="F327" t="str">
            <v xml:space="preserve">B TECH </v>
          </cell>
          <cell r="G327" t="str">
            <v xml:space="preserve"> CSE</v>
          </cell>
          <cell r="H327">
            <v>323</v>
          </cell>
          <cell r="I327">
            <v>0</v>
          </cell>
          <cell r="J327" t="str">
            <v xml:space="preserve"> </v>
          </cell>
          <cell r="K327">
            <v>0</v>
          </cell>
          <cell r="L327">
            <v>21814</v>
          </cell>
          <cell r="M327"/>
          <cell r="N327"/>
          <cell r="O327">
            <v>21814</v>
          </cell>
          <cell r="P327">
            <v>1344</v>
          </cell>
          <cell r="Q327">
            <v>8605</v>
          </cell>
          <cell r="R327">
            <v>6580</v>
          </cell>
          <cell r="S327">
            <v>0</v>
          </cell>
          <cell r="T327"/>
          <cell r="U327" t="str">
            <v>0</v>
          </cell>
          <cell r="V327">
            <v>16529</v>
          </cell>
          <cell r="W327">
            <v>5285</v>
          </cell>
          <cell r="X327">
            <v>5285</v>
          </cell>
          <cell r="Y327">
            <v>-5285</v>
          </cell>
          <cell r="Z327" t="str">
            <v>-</v>
          </cell>
          <cell r="AA327"/>
          <cell r="AB327"/>
          <cell r="AC327"/>
          <cell r="AD327" t="str">
            <v>Category-A / Active</v>
          </cell>
          <cell r="AE327" t="str">
            <v>sanirudh23@iitk.ac.in</v>
          </cell>
          <cell r="AF327">
            <v>6397561276</v>
          </cell>
        </row>
        <row r="328">
          <cell r="B328">
            <v>230151</v>
          </cell>
          <cell r="C328" t="str">
            <v>ANKIT AGARWAL</v>
          </cell>
          <cell r="D328" t="str">
            <v>B</v>
          </cell>
          <cell r="E328">
            <v>313</v>
          </cell>
          <cell r="F328" t="str">
            <v xml:space="preserve">B S </v>
          </cell>
          <cell r="G328" t="str">
            <v xml:space="preserve"> ECO</v>
          </cell>
          <cell r="H328">
            <v>324</v>
          </cell>
          <cell r="I328">
            <v>0</v>
          </cell>
          <cell r="J328" t="str">
            <v xml:space="preserve"> </v>
          </cell>
          <cell r="K328">
            <v>0</v>
          </cell>
          <cell r="L328">
            <v>18857</v>
          </cell>
          <cell r="M328"/>
          <cell r="N328"/>
          <cell r="O328">
            <v>18857</v>
          </cell>
          <cell r="P328">
            <v>1045</v>
          </cell>
          <cell r="Q328">
            <v>8277</v>
          </cell>
          <cell r="R328">
            <v>5545</v>
          </cell>
          <cell r="S328">
            <v>0</v>
          </cell>
          <cell r="T328"/>
          <cell r="U328" t="str">
            <v>0</v>
          </cell>
          <cell r="V328">
            <v>14867</v>
          </cell>
          <cell r="W328">
            <v>3990</v>
          </cell>
          <cell r="X328">
            <v>3990</v>
          </cell>
          <cell r="Y328">
            <v>-3990</v>
          </cell>
          <cell r="Z328" t="str">
            <v>-</v>
          </cell>
          <cell r="AA328"/>
          <cell r="AB328"/>
          <cell r="AC328"/>
          <cell r="AD328" t="str">
            <v>Category-A / Active</v>
          </cell>
          <cell r="AE328" t="str">
            <v>aankit23@iitk.ac.in</v>
          </cell>
          <cell r="AF328">
            <v>9509660690</v>
          </cell>
        </row>
        <row r="329">
          <cell r="B329">
            <v>230153</v>
          </cell>
          <cell r="C329" t="str">
            <v>ANKIT KUMAR</v>
          </cell>
          <cell r="D329" t="str">
            <v>G</v>
          </cell>
          <cell r="E329">
            <v>377</v>
          </cell>
          <cell r="F329" t="str">
            <v xml:space="preserve">B TECH </v>
          </cell>
          <cell r="G329" t="str">
            <v xml:space="preserve"> ME</v>
          </cell>
          <cell r="H329">
            <v>325</v>
          </cell>
          <cell r="I329">
            <v>0</v>
          </cell>
          <cell r="J329" t="str">
            <v xml:space="preserve"> </v>
          </cell>
          <cell r="K329">
            <v>0</v>
          </cell>
          <cell r="L329">
            <v>17659</v>
          </cell>
          <cell r="M329"/>
          <cell r="N329"/>
          <cell r="O329">
            <v>17659</v>
          </cell>
          <cell r="P329">
            <v>620</v>
          </cell>
          <cell r="Q329">
            <v>6983</v>
          </cell>
          <cell r="R329">
            <v>5998</v>
          </cell>
          <cell r="S329">
            <v>0</v>
          </cell>
          <cell r="T329"/>
          <cell r="U329" t="str">
            <v>0</v>
          </cell>
          <cell r="V329">
            <v>13601</v>
          </cell>
          <cell r="W329">
            <v>4058</v>
          </cell>
          <cell r="X329">
            <v>4058</v>
          </cell>
          <cell r="Y329">
            <v>-4058</v>
          </cell>
          <cell r="Z329" t="str">
            <v>-</v>
          </cell>
          <cell r="AA329"/>
          <cell r="AB329"/>
          <cell r="AC329"/>
          <cell r="AD329" t="str">
            <v>Category-A / Active</v>
          </cell>
          <cell r="AE329" t="str">
            <v>ankitkumar23@iitk.ac.in</v>
          </cell>
          <cell r="AF329">
            <v>8318934829</v>
          </cell>
        </row>
        <row r="330">
          <cell r="B330">
            <v>230154</v>
          </cell>
          <cell r="C330" t="str">
            <v>ANKIT KUMAR DUBEY</v>
          </cell>
          <cell r="D330" t="str">
            <v>B</v>
          </cell>
          <cell r="E330">
            <v>314</v>
          </cell>
          <cell r="F330" t="str">
            <v xml:space="preserve">B S </v>
          </cell>
          <cell r="G330" t="str">
            <v xml:space="preserve"> ECO</v>
          </cell>
          <cell r="H330">
            <v>326</v>
          </cell>
          <cell r="I330">
            <v>0</v>
          </cell>
          <cell r="J330" t="str">
            <v xml:space="preserve"> </v>
          </cell>
          <cell r="K330">
            <v>0</v>
          </cell>
          <cell r="L330">
            <v>21984</v>
          </cell>
          <cell r="M330"/>
          <cell r="N330"/>
          <cell r="O330">
            <v>21984</v>
          </cell>
          <cell r="P330">
            <v>1831</v>
          </cell>
          <cell r="Q330">
            <v>7438</v>
          </cell>
          <cell r="R330">
            <v>5694</v>
          </cell>
          <cell r="S330">
            <v>0</v>
          </cell>
          <cell r="T330"/>
          <cell r="U330" t="str">
            <v>0</v>
          </cell>
          <cell r="V330">
            <v>14963</v>
          </cell>
          <cell r="W330">
            <v>7021</v>
          </cell>
          <cell r="X330">
            <v>7021</v>
          </cell>
          <cell r="Y330">
            <v>-7021</v>
          </cell>
          <cell r="Z330" t="str">
            <v>-</v>
          </cell>
          <cell r="AA330"/>
          <cell r="AB330"/>
          <cell r="AC330"/>
          <cell r="AD330" t="str">
            <v>Category-A / Active</v>
          </cell>
          <cell r="AE330" t="str">
            <v>ankitkd23@iitk.ac.in</v>
          </cell>
          <cell r="AF330">
            <v>6206287324</v>
          </cell>
        </row>
        <row r="331">
          <cell r="B331">
            <v>230159</v>
          </cell>
          <cell r="C331" t="str">
            <v>ANSH VERMA</v>
          </cell>
          <cell r="D331" t="str">
            <v>G</v>
          </cell>
          <cell r="E331">
            <v>172</v>
          </cell>
          <cell r="F331" t="str">
            <v xml:space="preserve">B TECH </v>
          </cell>
          <cell r="G331" t="str">
            <v xml:space="preserve"> EE</v>
          </cell>
          <cell r="H331">
            <v>327</v>
          </cell>
          <cell r="I331">
            <v>0</v>
          </cell>
          <cell r="J331" t="str">
            <v xml:space="preserve"> </v>
          </cell>
          <cell r="K331">
            <v>0</v>
          </cell>
          <cell r="L331">
            <v>10846</v>
          </cell>
          <cell r="M331"/>
          <cell r="N331"/>
          <cell r="O331">
            <v>10846</v>
          </cell>
          <cell r="P331">
            <v>620</v>
          </cell>
          <cell r="Q331">
            <v>4771</v>
          </cell>
          <cell r="R331">
            <v>3640</v>
          </cell>
          <cell r="S331">
            <v>0</v>
          </cell>
          <cell r="T331"/>
          <cell r="U331" t="str">
            <v>0</v>
          </cell>
          <cell r="V331">
            <v>9031</v>
          </cell>
          <cell r="W331">
            <v>1815</v>
          </cell>
          <cell r="X331">
            <v>1815</v>
          </cell>
          <cell r="Y331">
            <v>-1815</v>
          </cell>
          <cell r="Z331" t="str">
            <v>-</v>
          </cell>
          <cell r="AA331"/>
          <cell r="AB331"/>
          <cell r="AC331"/>
          <cell r="AD331" t="str">
            <v>Category-B / Active</v>
          </cell>
          <cell r="AE331" t="str">
            <v>anshverma23@iitk.ac.in</v>
          </cell>
          <cell r="AF331">
            <v>7302584820</v>
          </cell>
        </row>
        <row r="332">
          <cell r="B332">
            <v>230174</v>
          </cell>
          <cell r="C332" t="str">
            <v>ANURAG SHARMA</v>
          </cell>
          <cell r="D332" t="str">
            <v>E</v>
          </cell>
          <cell r="E332">
            <v>358</v>
          </cell>
          <cell r="F332" t="str">
            <v xml:space="preserve">B TECH </v>
          </cell>
          <cell r="G332" t="str">
            <v xml:space="preserve"> CE</v>
          </cell>
          <cell r="H332">
            <v>328</v>
          </cell>
          <cell r="I332">
            <v>0</v>
          </cell>
          <cell r="J332" t="str">
            <v xml:space="preserve"> </v>
          </cell>
          <cell r="K332">
            <v>0</v>
          </cell>
          <cell r="L332">
            <v>17228</v>
          </cell>
          <cell r="M332"/>
          <cell r="N332"/>
          <cell r="O332">
            <v>17228</v>
          </cell>
          <cell r="P332">
            <v>1375</v>
          </cell>
          <cell r="Q332">
            <v>6631</v>
          </cell>
          <cell r="R332">
            <v>5337</v>
          </cell>
          <cell r="S332">
            <v>0</v>
          </cell>
          <cell r="T332"/>
          <cell r="U332" t="str">
            <v>0</v>
          </cell>
          <cell r="V332">
            <v>13343</v>
          </cell>
          <cell r="W332">
            <v>3885</v>
          </cell>
          <cell r="X332">
            <v>3885</v>
          </cell>
          <cell r="Y332">
            <v>-3885</v>
          </cell>
          <cell r="Z332" t="str">
            <v>-</v>
          </cell>
          <cell r="AA332"/>
          <cell r="AB332"/>
          <cell r="AC332"/>
          <cell r="AD332" t="str">
            <v>Category-A / Active</v>
          </cell>
          <cell r="AE332" t="str">
            <v>anuragsha23@iitk.ac.in</v>
          </cell>
          <cell r="AF332">
            <v>9672017803</v>
          </cell>
        </row>
        <row r="333">
          <cell r="B333">
            <v>230175</v>
          </cell>
          <cell r="C333" t="str">
            <v>ANURAG THAKUR</v>
          </cell>
          <cell r="D333" t="str">
            <v>C</v>
          </cell>
          <cell r="E333">
            <v>333</v>
          </cell>
          <cell r="F333" t="str">
            <v xml:space="preserve">B TECH </v>
          </cell>
          <cell r="G333" t="str">
            <v xml:space="preserve"> ME</v>
          </cell>
          <cell r="H333">
            <v>329</v>
          </cell>
          <cell r="I333">
            <v>0</v>
          </cell>
          <cell r="J333" t="str">
            <v xml:space="preserve"> </v>
          </cell>
          <cell r="K333">
            <v>0</v>
          </cell>
          <cell r="L333">
            <v>20334</v>
          </cell>
          <cell r="M333"/>
          <cell r="N333"/>
          <cell r="O333">
            <v>20334</v>
          </cell>
          <cell r="P333">
            <v>1835</v>
          </cell>
          <cell r="Q333">
            <v>8539</v>
          </cell>
          <cell r="R333">
            <v>6158</v>
          </cell>
          <cell r="S333">
            <v>0</v>
          </cell>
          <cell r="T333"/>
          <cell r="U333" t="str">
            <v>0</v>
          </cell>
          <cell r="V333">
            <v>16532</v>
          </cell>
          <cell r="W333">
            <v>3802</v>
          </cell>
          <cell r="X333">
            <v>3802</v>
          </cell>
          <cell r="Y333">
            <v>-3802</v>
          </cell>
          <cell r="Z333" t="str">
            <v>-</v>
          </cell>
          <cell r="AA333"/>
          <cell r="AB333"/>
          <cell r="AC333"/>
          <cell r="AD333" t="str">
            <v>Category-A / Active</v>
          </cell>
          <cell r="AE333" t="str">
            <v>anuragtha23@iitk.ac.in</v>
          </cell>
          <cell r="AF333">
            <v>8910587790</v>
          </cell>
        </row>
        <row r="334">
          <cell r="B334">
            <v>230185</v>
          </cell>
          <cell r="C334" t="str">
            <v>ARCHIL MOGRA</v>
          </cell>
          <cell r="D334" t="str">
            <v>C</v>
          </cell>
          <cell r="E334">
            <v>328</v>
          </cell>
          <cell r="F334" t="str">
            <v xml:space="preserve">B TECH </v>
          </cell>
          <cell r="G334" t="str">
            <v xml:space="preserve"> ME</v>
          </cell>
          <cell r="H334">
            <v>330</v>
          </cell>
          <cell r="I334">
            <v>0</v>
          </cell>
          <cell r="J334" t="str">
            <v xml:space="preserve"> </v>
          </cell>
          <cell r="K334">
            <v>0</v>
          </cell>
          <cell r="L334">
            <v>19654</v>
          </cell>
          <cell r="M334"/>
          <cell r="N334"/>
          <cell r="O334">
            <v>19654</v>
          </cell>
          <cell r="P334">
            <v>1591</v>
          </cell>
          <cell r="Q334">
            <v>7451</v>
          </cell>
          <cell r="R334">
            <v>6804</v>
          </cell>
          <cell r="S334">
            <v>0</v>
          </cell>
          <cell r="T334"/>
          <cell r="U334" t="str">
            <v>0</v>
          </cell>
          <cell r="V334">
            <v>15846</v>
          </cell>
          <cell r="W334">
            <v>3808</v>
          </cell>
          <cell r="X334">
            <v>3808</v>
          </cell>
          <cell r="Y334">
            <v>-3808</v>
          </cell>
          <cell r="Z334" t="str">
            <v>-</v>
          </cell>
          <cell r="AA334"/>
          <cell r="AB334"/>
          <cell r="AC334"/>
          <cell r="AD334" t="str">
            <v>Category-A / Active</v>
          </cell>
          <cell r="AE334" t="str">
            <v>archilm23@iitk.ac.in</v>
          </cell>
          <cell r="AF334">
            <v>9521745518</v>
          </cell>
        </row>
        <row r="335">
          <cell r="B335">
            <v>230192</v>
          </cell>
          <cell r="C335" t="str">
            <v>ARITRA KOLAY</v>
          </cell>
          <cell r="D335" t="str">
            <v>G</v>
          </cell>
          <cell r="E335">
            <v>268</v>
          </cell>
          <cell r="F335" t="str">
            <v xml:space="preserve">B TECH </v>
          </cell>
          <cell r="G335" t="str">
            <v xml:space="preserve"> EE</v>
          </cell>
          <cell r="H335">
            <v>331</v>
          </cell>
          <cell r="I335">
            <v>0</v>
          </cell>
          <cell r="J335" t="str">
            <v xml:space="preserve"> </v>
          </cell>
          <cell r="K335">
            <v>0</v>
          </cell>
          <cell r="L335">
            <v>24736</v>
          </cell>
          <cell r="M335"/>
          <cell r="N335"/>
          <cell r="O335">
            <v>24736</v>
          </cell>
          <cell r="P335">
            <v>434</v>
          </cell>
          <cell r="Q335">
            <v>8402</v>
          </cell>
          <cell r="R335">
            <v>7162</v>
          </cell>
          <cell r="S335">
            <v>0</v>
          </cell>
          <cell r="T335"/>
          <cell r="U335" t="str">
            <v>0</v>
          </cell>
          <cell r="V335">
            <v>15998</v>
          </cell>
          <cell r="W335">
            <v>8738</v>
          </cell>
          <cell r="X335">
            <v>8738</v>
          </cell>
          <cell r="Y335">
            <v>-8738</v>
          </cell>
          <cell r="Z335" t="str">
            <v>-</v>
          </cell>
          <cell r="AA335"/>
          <cell r="AB335"/>
          <cell r="AC335"/>
          <cell r="AD335" t="str">
            <v>Category-A / Active</v>
          </cell>
          <cell r="AE335" t="str">
            <v>aritrak23@iitk.ac.in</v>
          </cell>
          <cell r="AF335">
            <v>6202558523</v>
          </cell>
        </row>
        <row r="336">
          <cell r="B336">
            <v>230195</v>
          </cell>
          <cell r="C336" t="str">
            <v>ARMAAN PRATIK PASAYAT</v>
          </cell>
          <cell r="D336" t="str">
            <v>G</v>
          </cell>
          <cell r="E336">
            <v>378</v>
          </cell>
          <cell r="F336" t="str">
            <v xml:space="preserve">B TECH </v>
          </cell>
          <cell r="G336" t="str">
            <v xml:space="preserve"> CHE</v>
          </cell>
          <cell r="H336">
            <v>332</v>
          </cell>
          <cell r="I336">
            <v>0</v>
          </cell>
          <cell r="J336" t="str">
            <v xml:space="preserve"> </v>
          </cell>
          <cell r="K336">
            <v>0</v>
          </cell>
          <cell r="L336">
            <v>23833</v>
          </cell>
          <cell r="M336"/>
          <cell r="N336"/>
          <cell r="O336">
            <v>23833</v>
          </cell>
          <cell r="P336">
            <v>1791</v>
          </cell>
          <cell r="Q336">
            <v>8778</v>
          </cell>
          <cell r="R336">
            <v>7474</v>
          </cell>
          <cell r="S336">
            <v>0</v>
          </cell>
          <cell r="T336"/>
          <cell r="U336" t="str">
            <v>0</v>
          </cell>
          <cell r="V336">
            <v>18043</v>
          </cell>
          <cell r="W336">
            <v>5790</v>
          </cell>
          <cell r="X336">
            <v>5790</v>
          </cell>
          <cell r="Y336">
            <v>-5790</v>
          </cell>
          <cell r="Z336" t="str">
            <v>-</v>
          </cell>
          <cell r="AA336"/>
          <cell r="AB336"/>
          <cell r="AC336"/>
          <cell r="AD336" t="str">
            <v>Category-B / Active</v>
          </cell>
          <cell r="AE336" t="str">
            <v>armaanpp23@iitk.ac.in</v>
          </cell>
          <cell r="AF336">
            <v>9178949220</v>
          </cell>
        </row>
        <row r="337">
          <cell r="B337">
            <v>230197</v>
          </cell>
          <cell r="C337" t="str">
            <v>ARNAV BANSAL</v>
          </cell>
          <cell r="D337" t="str">
            <v>B</v>
          </cell>
          <cell r="E337">
            <v>320</v>
          </cell>
          <cell r="F337" t="str">
            <v xml:space="preserve">B TECH </v>
          </cell>
          <cell r="G337" t="str">
            <v xml:space="preserve"> AE</v>
          </cell>
          <cell r="H337">
            <v>333</v>
          </cell>
          <cell r="I337">
            <v>0</v>
          </cell>
          <cell r="J337" t="str">
            <v xml:space="preserve"> </v>
          </cell>
          <cell r="K337">
            <v>0</v>
          </cell>
          <cell r="L337">
            <v>22415</v>
          </cell>
          <cell r="M337"/>
          <cell r="N337"/>
          <cell r="O337">
            <v>22415</v>
          </cell>
          <cell r="P337">
            <v>620</v>
          </cell>
          <cell r="Q337">
            <v>8971</v>
          </cell>
          <cell r="R337">
            <v>8311</v>
          </cell>
          <cell r="S337">
            <v>0</v>
          </cell>
          <cell r="T337"/>
          <cell r="U337" t="str">
            <v>0</v>
          </cell>
          <cell r="V337">
            <v>17902</v>
          </cell>
          <cell r="W337">
            <v>4513</v>
          </cell>
          <cell r="X337">
            <v>4513</v>
          </cell>
          <cell r="Y337">
            <v>-4513</v>
          </cell>
          <cell r="Z337" t="str">
            <v>-</v>
          </cell>
          <cell r="AA337"/>
          <cell r="AB337"/>
          <cell r="AC337"/>
          <cell r="AD337" t="str">
            <v>Category-A / Active</v>
          </cell>
          <cell r="AE337" t="str">
            <v>arnavb23@iitk.ac.in</v>
          </cell>
          <cell r="AF337">
            <v>6378286586</v>
          </cell>
        </row>
        <row r="338">
          <cell r="B338">
            <v>230198</v>
          </cell>
          <cell r="C338" t="str">
            <v>ARNAV GUPTA</v>
          </cell>
          <cell r="D338" t="str">
            <v>G</v>
          </cell>
          <cell r="E338">
            <v>275</v>
          </cell>
          <cell r="F338" t="str">
            <v xml:space="preserve">B TECH </v>
          </cell>
          <cell r="G338" t="str">
            <v xml:space="preserve"> EE</v>
          </cell>
          <cell r="H338">
            <v>334</v>
          </cell>
          <cell r="I338">
            <v>0</v>
          </cell>
          <cell r="J338" t="str">
            <v xml:space="preserve"> </v>
          </cell>
          <cell r="K338">
            <v>0</v>
          </cell>
          <cell r="L338">
            <v>18834</v>
          </cell>
          <cell r="M338"/>
          <cell r="N338"/>
          <cell r="O338">
            <v>18834</v>
          </cell>
          <cell r="P338">
            <v>836</v>
          </cell>
          <cell r="Q338">
            <v>7753</v>
          </cell>
          <cell r="R338">
            <v>6634</v>
          </cell>
          <cell r="S338">
            <v>0</v>
          </cell>
          <cell r="T338"/>
          <cell r="U338" t="str">
            <v>0</v>
          </cell>
          <cell r="V338">
            <v>15223</v>
          </cell>
          <cell r="W338">
            <v>3611</v>
          </cell>
          <cell r="X338">
            <v>3611</v>
          </cell>
          <cell r="Y338">
            <v>-3611</v>
          </cell>
          <cell r="Z338" t="str">
            <v>-</v>
          </cell>
          <cell r="AA338"/>
          <cell r="AB338"/>
          <cell r="AC338"/>
          <cell r="AD338" t="str">
            <v>Category-A / Active</v>
          </cell>
          <cell r="AE338" t="str">
            <v>arnavgupta23@iitk.ac.in</v>
          </cell>
          <cell r="AF338">
            <v>8861819612</v>
          </cell>
        </row>
        <row r="339">
          <cell r="B339">
            <v>230201</v>
          </cell>
          <cell r="C339" t="str">
            <v>ARNAV JAIN</v>
          </cell>
          <cell r="D339" t="str">
            <v>G</v>
          </cell>
          <cell r="E339">
            <v>374</v>
          </cell>
          <cell r="F339" t="str">
            <v xml:space="preserve">B TECH </v>
          </cell>
          <cell r="G339" t="str">
            <v xml:space="preserve"> MSE</v>
          </cell>
          <cell r="H339">
            <v>335</v>
          </cell>
          <cell r="I339">
            <v>0</v>
          </cell>
          <cell r="J339" t="str">
            <v xml:space="preserve"> </v>
          </cell>
          <cell r="K339">
            <v>0</v>
          </cell>
          <cell r="L339">
            <v>22699</v>
          </cell>
          <cell r="M339"/>
          <cell r="N339"/>
          <cell r="O339">
            <v>22699</v>
          </cell>
          <cell r="P339">
            <v>0</v>
          </cell>
          <cell r="Q339">
            <v>0</v>
          </cell>
          <cell r="R339">
            <v>14534</v>
          </cell>
          <cell r="S339">
            <v>0</v>
          </cell>
          <cell r="T339"/>
          <cell r="U339" t="str">
            <v>0</v>
          </cell>
          <cell r="V339">
            <v>14534</v>
          </cell>
          <cell r="W339">
            <v>8165</v>
          </cell>
          <cell r="X339">
            <v>8165</v>
          </cell>
          <cell r="Y339">
            <v>-8165</v>
          </cell>
          <cell r="Z339" t="str">
            <v>-</v>
          </cell>
          <cell r="AA339"/>
          <cell r="AB339"/>
          <cell r="AC339"/>
          <cell r="AD339" t="str">
            <v>Category-A / Active</v>
          </cell>
          <cell r="AE339" t="str">
            <v>arnavj23@iitk.ac.in</v>
          </cell>
          <cell r="AF339">
            <v>9967148002</v>
          </cell>
        </row>
        <row r="340">
          <cell r="B340">
            <v>230209</v>
          </cell>
          <cell r="C340" t="str">
            <v>ARUZ AWASTHI</v>
          </cell>
          <cell r="D340" t="str">
            <v>D</v>
          </cell>
          <cell r="E340">
            <v>337</v>
          </cell>
          <cell r="F340" t="str">
            <v xml:space="preserve">B TECH </v>
          </cell>
          <cell r="G340" t="str">
            <v xml:space="preserve"> CSE</v>
          </cell>
          <cell r="H340">
            <v>336</v>
          </cell>
          <cell r="I340">
            <v>0</v>
          </cell>
          <cell r="J340" t="str">
            <v xml:space="preserve"> </v>
          </cell>
          <cell r="K340">
            <v>0</v>
          </cell>
          <cell r="L340">
            <v>26373</v>
          </cell>
          <cell r="M340"/>
          <cell r="N340"/>
          <cell r="O340">
            <v>26373</v>
          </cell>
          <cell r="P340">
            <v>2072</v>
          </cell>
          <cell r="Q340">
            <v>8295</v>
          </cell>
          <cell r="R340">
            <v>8027</v>
          </cell>
          <cell r="S340">
            <v>0</v>
          </cell>
          <cell r="T340"/>
          <cell r="U340" t="str">
            <v>0</v>
          </cell>
          <cell r="V340">
            <v>18394</v>
          </cell>
          <cell r="W340">
            <v>7979</v>
          </cell>
          <cell r="X340">
            <v>7979</v>
          </cell>
          <cell r="Y340">
            <v>-7979</v>
          </cell>
          <cell r="Z340" t="str">
            <v>-</v>
          </cell>
          <cell r="AA340"/>
          <cell r="AB340"/>
          <cell r="AC340"/>
          <cell r="AD340" t="str">
            <v>Category-A / Active</v>
          </cell>
          <cell r="AE340" t="str">
            <v>aruza23@iitk.ac.in</v>
          </cell>
          <cell r="AF340">
            <v>9711272433</v>
          </cell>
        </row>
        <row r="341">
          <cell r="B341">
            <v>230210</v>
          </cell>
          <cell r="C341" t="str">
            <v>ARYAMAN</v>
          </cell>
          <cell r="D341" t="str">
            <v>B</v>
          </cell>
          <cell r="E341">
            <v>314</v>
          </cell>
          <cell r="F341" t="str">
            <v xml:space="preserve">B S </v>
          </cell>
          <cell r="G341" t="str">
            <v xml:space="preserve"> ECO</v>
          </cell>
          <cell r="H341">
            <v>337</v>
          </cell>
          <cell r="I341">
            <v>0</v>
          </cell>
          <cell r="J341" t="str">
            <v xml:space="preserve"> </v>
          </cell>
          <cell r="K341">
            <v>0</v>
          </cell>
          <cell r="L341">
            <v>22148</v>
          </cell>
          <cell r="M341"/>
          <cell r="N341"/>
          <cell r="O341">
            <v>22148</v>
          </cell>
          <cell r="P341">
            <v>766</v>
          </cell>
          <cell r="Q341">
            <v>9725</v>
          </cell>
          <cell r="R341">
            <v>6515</v>
          </cell>
          <cell r="S341">
            <v>0</v>
          </cell>
          <cell r="T341"/>
          <cell r="U341" t="str">
            <v>0</v>
          </cell>
          <cell r="V341">
            <v>17006</v>
          </cell>
          <cell r="W341">
            <v>5142</v>
          </cell>
          <cell r="X341">
            <v>5142</v>
          </cell>
          <cell r="Y341">
            <v>-5142</v>
          </cell>
          <cell r="Z341" t="str">
            <v>-</v>
          </cell>
          <cell r="AA341"/>
          <cell r="AB341"/>
          <cell r="AC341"/>
          <cell r="AD341" t="str">
            <v>Category-A / Active</v>
          </cell>
          <cell r="AE341" t="str">
            <v>aryaman23@iitk.ac.in</v>
          </cell>
          <cell r="AF341">
            <v>7292802217</v>
          </cell>
        </row>
        <row r="342">
          <cell r="B342">
            <v>230214</v>
          </cell>
          <cell r="C342" t="str">
            <v>ARYAN GUPTA</v>
          </cell>
          <cell r="D342" t="str">
            <v>D</v>
          </cell>
          <cell r="E342">
            <v>340</v>
          </cell>
          <cell r="F342" t="str">
            <v xml:space="preserve">B S </v>
          </cell>
          <cell r="G342" t="str">
            <v xml:space="preserve"> PHY</v>
          </cell>
          <cell r="H342">
            <v>338</v>
          </cell>
          <cell r="I342">
            <v>0</v>
          </cell>
          <cell r="J342" t="str">
            <v xml:space="preserve"> </v>
          </cell>
          <cell r="K342">
            <v>0</v>
          </cell>
          <cell r="L342">
            <v>18621</v>
          </cell>
          <cell r="M342"/>
          <cell r="N342"/>
          <cell r="O342">
            <v>18621</v>
          </cell>
          <cell r="P342" t="str">
            <v>0</v>
          </cell>
          <cell r="Q342">
            <v>9492</v>
          </cell>
          <cell r="R342">
            <v>5802</v>
          </cell>
          <cell r="S342">
            <v>0</v>
          </cell>
          <cell r="T342"/>
          <cell r="U342" t="str">
            <v>0</v>
          </cell>
          <cell r="V342">
            <v>15294</v>
          </cell>
          <cell r="W342">
            <v>3327</v>
          </cell>
          <cell r="X342">
            <v>3327</v>
          </cell>
          <cell r="Y342">
            <v>-3327</v>
          </cell>
          <cell r="Z342" t="str">
            <v>-</v>
          </cell>
          <cell r="AA342"/>
          <cell r="AB342"/>
          <cell r="AC342"/>
          <cell r="AD342" t="str">
            <v>Category-B / Active</v>
          </cell>
          <cell r="AE342" t="str">
            <v>aryangupta23@iitk.ac.in</v>
          </cell>
          <cell r="AF342">
            <v>6393638799</v>
          </cell>
        </row>
        <row r="343">
          <cell r="B343">
            <v>230215</v>
          </cell>
          <cell r="C343" t="str">
            <v>ARYAN KUMAR</v>
          </cell>
          <cell r="D343" t="str">
            <v>G</v>
          </cell>
          <cell r="E343">
            <v>373</v>
          </cell>
          <cell r="F343" t="str">
            <v xml:space="preserve">B TECH </v>
          </cell>
          <cell r="G343" t="str">
            <v xml:space="preserve"> CSE</v>
          </cell>
          <cell r="H343">
            <v>339</v>
          </cell>
          <cell r="I343">
            <v>0</v>
          </cell>
          <cell r="J343" t="str">
            <v xml:space="preserve"> </v>
          </cell>
          <cell r="K343">
            <v>0</v>
          </cell>
          <cell r="L343">
            <v>19506</v>
          </cell>
          <cell r="M343"/>
          <cell r="N343"/>
          <cell r="O343">
            <v>19506</v>
          </cell>
          <cell r="P343">
            <v>620</v>
          </cell>
          <cell r="Q343">
            <v>8210</v>
          </cell>
          <cell r="R343">
            <v>6710</v>
          </cell>
          <cell r="S343">
            <v>0</v>
          </cell>
          <cell r="T343"/>
          <cell r="U343" t="str">
            <v>0</v>
          </cell>
          <cell r="V343">
            <v>15540</v>
          </cell>
          <cell r="W343">
            <v>3966</v>
          </cell>
          <cell r="X343">
            <v>3966</v>
          </cell>
          <cell r="Y343">
            <v>-3966</v>
          </cell>
          <cell r="Z343" t="str">
            <v>-</v>
          </cell>
          <cell r="AA343"/>
          <cell r="AB343"/>
          <cell r="AC343"/>
          <cell r="AD343" t="str">
            <v>Category-A / Active</v>
          </cell>
          <cell r="AE343" t="str">
            <v>aryank23@iitk.ac.in</v>
          </cell>
          <cell r="AF343">
            <v>9110968068</v>
          </cell>
        </row>
        <row r="344">
          <cell r="B344">
            <v>230217</v>
          </cell>
          <cell r="C344" t="str">
            <v>ARYAN MAHESH GUPTA</v>
          </cell>
          <cell r="D344" t="str">
            <v>C</v>
          </cell>
          <cell r="E344">
            <v>333</v>
          </cell>
          <cell r="F344" t="str">
            <v xml:space="preserve">B TECH </v>
          </cell>
          <cell r="G344" t="str">
            <v xml:space="preserve"> EE</v>
          </cell>
          <cell r="H344">
            <v>340</v>
          </cell>
          <cell r="I344">
            <v>0</v>
          </cell>
          <cell r="J344" t="str">
            <v xml:space="preserve"> </v>
          </cell>
          <cell r="K344">
            <v>0</v>
          </cell>
          <cell r="L344">
            <v>19273</v>
          </cell>
          <cell r="M344"/>
          <cell r="N344"/>
          <cell r="O344">
            <v>19273</v>
          </cell>
          <cell r="P344">
            <v>1968</v>
          </cell>
          <cell r="Q344">
            <v>7922</v>
          </cell>
          <cell r="R344">
            <v>5730</v>
          </cell>
          <cell r="S344">
            <v>0</v>
          </cell>
          <cell r="T344"/>
          <cell r="U344" t="str">
            <v>0</v>
          </cell>
          <cell r="V344">
            <v>15620</v>
          </cell>
          <cell r="W344">
            <v>3653</v>
          </cell>
          <cell r="X344">
            <v>3653</v>
          </cell>
          <cell r="Y344">
            <v>-3653</v>
          </cell>
          <cell r="Z344" t="str">
            <v>-</v>
          </cell>
          <cell r="AA344"/>
          <cell r="AB344"/>
          <cell r="AC344"/>
          <cell r="AD344" t="str">
            <v>Category-A / Active</v>
          </cell>
          <cell r="AE344" t="str">
            <v>aryanmg23@iitk.ac.in</v>
          </cell>
          <cell r="AF344">
            <v>8376860515</v>
          </cell>
        </row>
        <row r="345">
          <cell r="B345">
            <v>230226</v>
          </cell>
          <cell r="C345" t="str">
            <v>ASHISH BAIRWA</v>
          </cell>
          <cell r="D345" t="str">
            <v>D</v>
          </cell>
          <cell r="E345">
            <v>343</v>
          </cell>
          <cell r="F345" t="str">
            <v xml:space="preserve">B TECH </v>
          </cell>
          <cell r="G345" t="str">
            <v xml:space="preserve"> MSE</v>
          </cell>
          <cell r="H345">
            <v>341</v>
          </cell>
          <cell r="I345">
            <v>0</v>
          </cell>
          <cell r="J345" t="str">
            <v>FBM</v>
          </cell>
          <cell r="K345">
            <v>0</v>
          </cell>
          <cell r="L345">
            <v>16327</v>
          </cell>
          <cell r="M345"/>
          <cell r="N345"/>
          <cell r="O345">
            <v>16327</v>
          </cell>
          <cell r="P345">
            <v>1159</v>
          </cell>
          <cell r="Q345">
            <v>134</v>
          </cell>
          <cell r="R345">
            <v>712</v>
          </cell>
          <cell r="S345">
            <v>0</v>
          </cell>
          <cell r="T345"/>
          <cell r="U345">
            <v>13227</v>
          </cell>
          <cell r="V345">
            <v>15232</v>
          </cell>
          <cell r="W345">
            <v>1095</v>
          </cell>
          <cell r="X345">
            <v>1095</v>
          </cell>
          <cell r="Y345">
            <v>-1095</v>
          </cell>
          <cell r="Z345" t="str">
            <v>-</v>
          </cell>
          <cell r="AA345"/>
          <cell r="AB345"/>
          <cell r="AC345"/>
          <cell r="AD345" t="str">
            <v>Category-C / Active</v>
          </cell>
          <cell r="AE345" t="str">
            <v>ashishb23@iitk.ac.in</v>
          </cell>
          <cell r="AF345">
            <v>9257293491</v>
          </cell>
        </row>
        <row r="346">
          <cell r="B346">
            <v>230231</v>
          </cell>
          <cell r="C346" t="str">
            <v>ASHISH UPADHYAY</v>
          </cell>
          <cell r="D346" t="str">
            <v>E</v>
          </cell>
          <cell r="E346">
            <v>354</v>
          </cell>
          <cell r="F346" t="str">
            <v xml:space="preserve">B TECH </v>
          </cell>
          <cell r="G346" t="str">
            <v xml:space="preserve"> EE</v>
          </cell>
          <cell r="H346">
            <v>342</v>
          </cell>
          <cell r="I346">
            <v>0</v>
          </cell>
          <cell r="J346" t="str">
            <v xml:space="preserve"> </v>
          </cell>
          <cell r="K346">
            <v>0</v>
          </cell>
          <cell r="L346">
            <v>21085</v>
          </cell>
          <cell r="M346"/>
          <cell r="N346"/>
          <cell r="O346">
            <v>21085</v>
          </cell>
          <cell r="P346">
            <v>1482</v>
          </cell>
          <cell r="Q346">
            <v>7831</v>
          </cell>
          <cell r="R346">
            <v>7215</v>
          </cell>
          <cell r="S346">
            <v>0</v>
          </cell>
          <cell r="T346"/>
          <cell r="U346" t="str">
            <v>0</v>
          </cell>
          <cell r="V346">
            <v>16528</v>
          </cell>
          <cell r="W346">
            <v>4557</v>
          </cell>
          <cell r="X346">
            <v>4557</v>
          </cell>
          <cell r="Y346">
            <v>-4557</v>
          </cell>
          <cell r="Z346" t="str">
            <v>-</v>
          </cell>
          <cell r="AA346"/>
          <cell r="AB346"/>
          <cell r="AC346"/>
          <cell r="AD346" t="str">
            <v>Category-A / Active</v>
          </cell>
          <cell r="AE346" t="str">
            <v>ashishu23@iitk.ac.in</v>
          </cell>
          <cell r="AF346">
            <v>9520159580</v>
          </cell>
        </row>
        <row r="347">
          <cell r="B347">
            <v>230232</v>
          </cell>
          <cell r="C347" t="str">
            <v>ASHUTOSH PATEL</v>
          </cell>
          <cell r="D347" t="str">
            <v>G</v>
          </cell>
          <cell r="E347">
            <v>275</v>
          </cell>
          <cell r="F347" t="str">
            <v xml:space="preserve">B S </v>
          </cell>
          <cell r="G347" t="str">
            <v xml:space="preserve"> SDS</v>
          </cell>
          <cell r="H347">
            <v>343</v>
          </cell>
          <cell r="I347">
            <v>0</v>
          </cell>
          <cell r="J347" t="str">
            <v xml:space="preserve"> </v>
          </cell>
          <cell r="K347">
            <v>0</v>
          </cell>
          <cell r="L347">
            <v>24230</v>
          </cell>
          <cell r="M347"/>
          <cell r="N347"/>
          <cell r="O347">
            <v>24230</v>
          </cell>
          <cell r="P347">
            <v>1565</v>
          </cell>
          <cell r="Q347">
            <v>8077</v>
          </cell>
          <cell r="R347">
            <v>6658</v>
          </cell>
          <cell r="S347">
            <v>0</v>
          </cell>
          <cell r="T347"/>
          <cell r="U347" t="str">
            <v>0</v>
          </cell>
          <cell r="V347">
            <v>16300</v>
          </cell>
          <cell r="W347">
            <v>7930</v>
          </cell>
          <cell r="X347">
            <v>7930</v>
          </cell>
          <cell r="Y347">
            <v>-7930</v>
          </cell>
          <cell r="Z347" t="str">
            <v>-</v>
          </cell>
          <cell r="AA347"/>
          <cell r="AB347"/>
          <cell r="AC347"/>
          <cell r="AD347" t="str">
            <v>Category-A / Active</v>
          </cell>
          <cell r="AE347" t="str">
            <v>pashutosh23@iitk.ac.in</v>
          </cell>
          <cell r="AF347">
            <v>9630975817</v>
          </cell>
        </row>
        <row r="348">
          <cell r="B348">
            <v>230244</v>
          </cell>
          <cell r="C348" t="str">
            <v>AVANEESH P</v>
          </cell>
          <cell r="D348" t="str">
            <v>E</v>
          </cell>
          <cell r="E348">
            <v>350</v>
          </cell>
          <cell r="F348" t="str">
            <v xml:space="preserve">B TECH </v>
          </cell>
          <cell r="G348" t="str">
            <v xml:space="preserve"> ME</v>
          </cell>
          <cell r="H348">
            <v>344</v>
          </cell>
          <cell r="I348">
            <v>0</v>
          </cell>
          <cell r="J348" t="str">
            <v xml:space="preserve"> </v>
          </cell>
          <cell r="K348">
            <v>0</v>
          </cell>
          <cell r="L348">
            <v>14200</v>
          </cell>
          <cell r="M348"/>
          <cell r="N348"/>
          <cell r="O348">
            <v>14200</v>
          </cell>
          <cell r="P348">
            <v>512</v>
          </cell>
          <cell r="Q348">
            <v>6789</v>
          </cell>
          <cell r="R348">
            <v>4416</v>
          </cell>
          <cell r="S348">
            <v>0</v>
          </cell>
          <cell r="T348"/>
          <cell r="U348" t="str">
            <v>0</v>
          </cell>
          <cell r="V348">
            <v>11717</v>
          </cell>
          <cell r="W348">
            <v>2483</v>
          </cell>
          <cell r="X348">
            <v>2483</v>
          </cell>
          <cell r="Y348">
            <v>-2483</v>
          </cell>
          <cell r="Z348" t="str">
            <v>-</v>
          </cell>
          <cell r="AA348"/>
          <cell r="AB348"/>
          <cell r="AC348"/>
          <cell r="AD348" t="str">
            <v>Category-A / Active</v>
          </cell>
          <cell r="AE348" t="str">
            <v>avaneeshp23@iitk.ac.in</v>
          </cell>
          <cell r="AF348">
            <v>9845077347</v>
          </cell>
        </row>
        <row r="349">
          <cell r="B349">
            <v>230246</v>
          </cell>
          <cell r="C349" t="str">
            <v>AVIRAL GUPTA</v>
          </cell>
          <cell r="D349" t="str">
            <v>B</v>
          </cell>
          <cell r="E349">
            <v>313</v>
          </cell>
          <cell r="F349" t="str">
            <v xml:space="preserve">B S </v>
          </cell>
          <cell r="G349" t="str">
            <v xml:space="preserve"> MTH</v>
          </cell>
          <cell r="H349">
            <v>345</v>
          </cell>
          <cell r="I349">
            <v>0</v>
          </cell>
          <cell r="J349" t="str">
            <v xml:space="preserve"> </v>
          </cell>
          <cell r="K349">
            <v>0</v>
          </cell>
          <cell r="L349">
            <v>20804</v>
          </cell>
          <cell r="M349"/>
          <cell r="N349"/>
          <cell r="O349">
            <v>20804</v>
          </cell>
          <cell r="P349">
            <v>1728</v>
          </cell>
          <cell r="Q349">
            <v>8788</v>
          </cell>
          <cell r="R349">
            <v>6182</v>
          </cell>
          <cell r="S349">
            <v>0</v>
          </cell>
          <cell r="T349"/>
          <cell r="U349" t="str">
            <v>0</v>
          </cell>
          <cell r="V349">
            <v>16698</v>
          </cell>
          <cell r="W349">
            <v>4106</v>
          </cell>
          <cell r="X349">
            <v>4106</v>
          </cell>
          <cell r="Y349">
            <v>-4106</v>
          </cell>
          <cell r="Z349" t="str">
            <v>-</v>
          </cell>
          <cell r="AA349"/>
          <cell r="AB349"/>
          <cell r="AC349"/>
          <cell r="AD349" t="str">
            <v>Category-A / Active</v>
          </cell>
          <cell r="AE349" t="str">
            <v>aviralgu23@iitk.ac.in</v>
          </cell>
          <cell r="AF349">
            <v>8003992781</v>
          </cell>
        </row>
        <row r="350">
          <cell r="B350">
            <v>230249</v>
          </cell>
          <cell r="C350" t="str">
            <v>AVVARI HRUSHIKESH ROOP</v>
          </cell>
          <cell r="D350" t="str">
            <v>G</v>
          </cell>
          <cell r="E350">
            <v>273</v>
          </cell>
          <cell r="F350" t="str">
            <v xml:space="preserve">B TECH </v>
          </cell>
          <cell r="G350" t="str">
            <v xml:space="preserve"> EE</v>
          </cell>
          <cell r="H350">
            <v>346</v>
          </cell>
          <cell r="I350">
            <v>0</v>
          </cell>
          <cell r="J350" t="str">
            <v xml:space="preserve"> </v>
          </cell>
          <cell r="K350">
            <v>0</v>
          </cell>
          <cell r="L350">
            <v>21591</v>
          </cell>
          <cell r="M350"/>
          <cell r="N350"/>
          <cell r="O350">
            <v>21591</v>
          </cell>
          <cell r="P350">
            <v>748</v>
          </cell>
          <cell r="Q350">
            <v>9413</v>
          </cell>
          <cell r="R350">
            <v>7346</v>
          </cell>
          <cell r="S350">
            <v>0</v>
          </cell>
          <cell r="T350"/>
          <cell r="U350" t="str">
            <v>0</v>
          </cell>
          <cell r="V350">
            <v>17507</v>
          </cell>
          <cell r="W350">
            <v>4084</v>
          </cell>
          <cell r="X350">
            <v>4084</v>
          </cell>
          <cell r="Y350">
            <v>-4084</v>
          </cell>
          <cell r="Z350" t="str">
            <v>-</v>
          </cell>
          <cell r="AA350"/>
          <cell r="AB350"/>
          <cell r="AC350"/>
          <cell r="AD350" t="str">
            <v>Category-A / Active</v>
          </cell>
          <cell r="AE350" t="str">
            <v>hravvari23@iitk.ac.in</v>
          </cell>
          <cell r="AF350">
            <v>9121226244</v>
          </cell>
        </row>
        <row r="351">
          <cell r="B351">
            <v>230250</v>
          </cell>
          <cell r="C351" t="str">
            <v>AWNISH KUMAR</v>
          </cell>
          <cell r="D351" t="str">
            <v>G</v>
          </cell>
          <cell r="E351">
            <v>173</v>
          </cell>
          <cell r="F351" t="str">
            <v xml:space="preserve">B TECH </v>
          </cell>
          <cell r="G351" t="str">
            <v xml:space="preserve"> CE</v>
          </cell>
          <cell r="H351">
            <v>347</v>
          </cell>
          <cell r="I351">
            <v>0</v>
          </cell>
          <cell r="J351" t="str">
            <v xml:space="preserve"> </v>
          </cell>
          <cell r="K351">
            <v>0</v>
          </cell>
          <cell r="L351">
            <v>17054</v>
          </cell>
          <cell r="M351"/>
          <cell r="N351"/>
          <cell r="O351">
            <v>17054</v>
          </cell>
          <cell r="P351">
            <v>517</v>
          </cell>
          <cell r="Q351">
            <v>7163</v>
          </cell>
          <cell r="R351">
            <v>5505</v>
          </cell>
          <cell r="S351">
            <v>0</v>
          </cell>
          <cell r="T351"/>
          <cell r="U351" t="str">
            <v>0</v>
          </cell>
          <cell r="V351">
            <v>13185</v>
          </cell>
          <cell r="W351">
            <v>3869</v>
          </cell>
          <cell r="X351">
            <v>3869</v>
          </cell>
          <cell r="Y351">
            <v>-3869</v>
          </cell>
          <cell r="Z351" t="str">
            <v>-</v>
          </cell>
          <cell r="AA351"/>
          <cell r="AB351"/>
          <cell r="AC351"/>
          <cell r="AD351" t="str">
            <v>Category-A / Active</v>
          </cell>
          <cell r="AE351" t="str">
            <v>awnishk23@iitk.ac.in</v>
          </cell>
          <cell r="AF351">
            <v>8294427904</v>
          </cell>
        </row>
        <row r="352">
          <cell r="B352">
            <v>230256</v>
          </cell>
          <cell r="C352" t="str">
            <v>AYUSH GOYAL</v>
          </cell>
          <cell r="D352" t="str">
            <v>E</v>
          </cell>
          <cell r="E352">
            <v>355</v>
          </cell>
          <cell r="F352" t="str">
            <v xml:space="preserve">B S </v>
          </cell>
          <cell r="G352" t="str">
            <v xml:space="preserve"> ECO</v>
          </cell>
          <cell r="H352">
            <v>348</v>
          </cell>
          <cell r="I352">
            <v>0</v>
          </cell>
          <cell r="J352" t="str">
            <v xml:space="preserve"> </v>
          </cell>
          <cell r="K352">
            <v>0</v>
          </cell>
          <cell r="L352">
            <v>21478</v>
          </cell>
          <cell r="M352"/>
          <cell r="N352"/>
          <cell r="O352">
            <v>21478</v>
          </cell>
          <cell r="P352">
            <v>1602</v>
          </cell>
          <cell r="Q352">
            <v>8067</v>
          </cell>
          <cell r="R352">
            <v>7186</v>
          </cell>
          <cell r="S352">
            <v>0</v>
          </cell>
          <cell r="T352"/>
          <cell r="U352" t="str">
            <v>0</v>
          </cell>
          <cell r="V352">
            <v>16855</v>
          </cell>
          <cell r="W352">
            <v>4623</v>
          </cell>
          <cell r="X352">
            <v>4623</v>
          </cell>
          <cell r="Y352">
            <v>-4623</v>
          </cell>
          <cell r="Z352" t="str">
            <v>-</v>
          </cell>
          <cell r="AA352"/>
          <cell r="AB352"/>
          <cell r="AC352"/>
          <cell r="AD352" t="str">
            <v>Category-A / Active</v>
          </cell>
          <cell r="AE352" t="str">
            <v>gayush23@iitk.ac.in</v>
          </cell>
          <cell r="AF352">
            <v>9719514654</v>
          </cell>
        </row>
        <row r="353">
          <cell r="B353">
            <v>230266</v>
          </cell>
          <cell r="C353" t="str">
            <v>AYUSH RAJ</v>
          </cell>
          <cell r="D353" t="str">
            <v>D</v>
          </cell>
          <cell r="E353">
            <v>339</v>
          </cell>
          <cell r="F353" t="str">
            <v xml:space="preserve">B TECH </v>
          </cell>
          <cell r="G353" t="str">
            <v xml:space="preserve"> AE</v>
          </cell>
          <cell r="H353">
            <v>349</v>
          </cell>
          <cell r="I353">
            <v>0</v>
          </cell>
          <cell r="J353" t="str">
            <v xml:space="preserve"> </v>
          </cell>
          <cell r="K353">
            <v>0</v>
          </cell>
          <cell r="L353">
            <v>16838</v>
          </cell>
          <cell r="M353"/>
          <cell r="N353"/>
          <cell r="O353">
            <v>16838</v>
          </cell>
          <cell r="P353">
            <v>1052</v>
          </cell>
          <cell r="Q353">
            <v>6420</v>
          </cell>
          <cell r="R353">
            <v>5601</v>
          </cell>
          <cell r="S353">
            <v>0</v>
          </cell>
          <cell r="T353"/>
          <cell r="U353" t="str">
            <v>0</v>
          </cell>
          <cell r="V353">
            <v>13073</v>
          </cell>
          <cell r="W353">
            <v>3765</v>
          </cell>
          <cell r="X353">
            <v>3765</v>
          </cell>
          <cell r="Y353">
            <v>-3765</v>
          </cell>
          <cell r="Z353" t="str">
            <v>-</v>
          </cell>
          <cell r="AA353"/>
          <cell r="AB353"/>
          <cell r="AC353"/>
          <cell r="AD353" t="str">
            <v>Category-A / Active</v>
          </cell>
          <cell r="AE353" t="str">
            <v>ayushraj23@iitk.ac.in</v>
          </cell>
          <cell r="AF353">
            <v>6901768815</v>
          </cell>
        </row>
        <row r="354">
          <cell r="B354">
            <v>230273</v>
          </cell>
          <cell r="C354" t="str">
            <v>AYUSH YADAV</v>
          </cell>
          <cell r="D354" t="str">
            <v>C</v>
          </cell>
          <cell r="E354">
            <v>334</v>
          </cell>
          <cell r="F354" t="str">
            <v xml:space="preserve">B S </v>
          </cell>
          <cell r="G354" t="str">
            <v xml:space="preserve"> ECO</v>
          </cell>
          <cell r="H354">
            <v>350</v>
          </cell>
          <cell r="I354">
            <v>0</v>
          </cell>
          <cell r="J354" t="str">
            <v xml:space="preserve"> </v>
          </cell>
          <cell r="K354">
            <v>0</v>
          </cell>
          <cell r="L354">
            <v>22814</v>
          </cell>
          <cell r="M354"/>
          <cell r="N354"/>
          <cell r="O354">
            <v>22814</v>
          </cell>
          <cell r="P354">
            <v>1591</v>
          </cell>
          <cell r="Q354">
            <v>0</v>
          </cell>
          <cell r="R354">
            <v>13476</v>
          </cell>
          <cell r="S354">
            <v>0</v>
          </cell>
          <cell r="T354"/>
          <cell r="U354" t="str">
            <v>0</v>
          </cell>
          <cell r="V354">
            <v>15067</v>
          </cell>
          <cell r="W354">
            <v>7747</v>
          </cell>
          <cell r="X354">
            <v>7747</v>
          </cell>
          <cell r="Y354">
            <v>-7747</v>
          </cell>
          <cell r="Z354" t="str">
            <v>-</v>
          </cell>
          <cell r="AA354"/>
          <cell r="AB354"/>
          <cell r="AC354"/>
          <cell r="AD354" t="str">
            <v>Category-B / Active</v>
          </cell>
          <cell r="AE354" t="str">
            <v>ayushy23@iitk.ac.in</v>
          </cell>
          <cell r="AF354">
            <v>6393609226</v>
          </cell>
        </row>
        <row r="355">
          <cell r="B355">
            <v>230274</v>
          </cell>
          <cell r="C355" t="str">
            <v>AYUSH YADAV</v>
          </cell>
          <cell r="D355" t="str">
            <v>B</v>
          </cell>
          <cell r="E355">
            <v>314</v>
          </cell>
          <cell r="F355" t="str">
            <v xml:space="preserve">B TECH </v>
          </cell>
          <cell r="G355" t="str">
            <v xml:space="preserve"> ME</v>
          </cell>
          <cell r="H355">
            <v>351</v>
          </cell>
          <cell r="I355">
            <v>0</v>
          </cell>
          <cell r="J355" t="str">
            <v xml:space="preserve"> </v>
          </cell>
          <cell r="K355">
            <v>0</v>
          </cell>
          <cell r="L355">
            <v>22438</v>
          </cell>
          <cell r="M355"/>
          <cell r="N355"/>
          <cell r="O355">
            <v>22438</v>
          </cell>
          <cell r="P355">
            <v>1888</v>
          </cell>
          <cell r="Q355">
            <v>6153</v>
          </cell>
          <cell r="R355">
            <v>7039</v>
          </cell>
          <cell r="S355">
            <v>0</v>
          </cell>
          <cell r="T355"/>
          <cell r="U355" t="str">
            <v>0</v>
          </cell>
          <cell r="V355">
            <v>15080</v>
          </cell>
          <cell r="W355">
            <v>7358</v>
          </cell>
          <cell r="X355">
            <v>7358</v>
          </cell>
          <cell r="Y355">
            <v>-7358</v>
          </cell>
          <cell r="Z355" t="str">
            <v>-</v>
          </cell>
          <cell r="AA355"/>
          <cell r="AB355"/>
          <cell r="AC355"/>
          <cell r="AD355" t="str">
            <v>Category-A / Active</v>
          </cell>
          <cell r="AE355" t="str">
            <v>ayushyadav23@iitk.ac.in</v>
          </cell>
          <cell r="AF355">
            <v>8543952454</v>
          </cell>
        </row>
        <row r="356">
          <cell r="B356">
            <v>230276</v>
          </cell>
          <cell r="C356" t="str">
            <v>AYUSHMAN DARUKA</v>
          </cell>
          <cell r="D356" t="str">
            <v>G</v>
          </cell>
          <cell r="E356">
            <v>271</v>
          </cell>
          <cell r="F356" t="str">
            <v xml:space="preserve">B TECH </v>
          </cell>
          <cell r="G356" t="str">
            <v xml:space="preserve"> BSBE</v>
          </cell>
          <cell r="H356">
            <v>352</v>
          </cell>
          <cell r="I356">
            <v>0</v>
          </cell>
          <cell r="J356" t="str">
            <v xml:space="preserve"> </v>
          </cell>
          <cell r="K356">
            <v>0</v>
          </cell>
          <cell r="L356">
            <v>24631</v>
          </cell>
          <cell r="M356"/>
          <cell r="N356"/>
          <cell r="O356">
            <v>24631</v>
          </cell>
          <cell r="P356">
            <v>1997</v>
          </cell>
          <cell r="Q356">
            <v>8272</v>
          </cell>
          <cell r="R356">
            <v>7306</v>
          </cell>
          <cell r="S356">
            <v>0</v>
          </cell>
          <cell r="T356"/>
          <cell r="U356" t="str">
            <v>0</v>
          </cell>
          <cell r="V356">
            <v>17575</v>
          </cell>
          <cell r="W356">
            <v>7056</v>
          </cell>
          <cell r="X356">
            <v>7056</v>
          </cell>
          <cell r="Y356">
            <v>-7056</v>
          </cell>
          <cell r="Z356" t="str">
            <v>-</v>
          </cell>
          <cell r="AA356"/>
          <cell r="AB356"/>
          <cell r="AC356"/>
          <cell r="AD356" t="str">
            <v>Category-A / Active</v>
          </cell>
          <cell r="AE356" t="str">
            <v>ayushmand23@iitk.ac.in</v>
          </cell>
          <cell r="AF356">
            <v>6202505014</v>
          </cell>
        </row>
        <row r="357">
          <cell r="B357">
            <v>230283</v>
          </cell>
          <cell r="C357" t="str">
            <v>BANDI ADITYA</v>
          </cell>
          <cell r="D357" t="str">
            <v>E</v>
          </cell>
          <cell r="E357">
            <v>357</v>
          </cell>
          <cell r="F357" t="str">
            <v xml:space="preserve">B TECH </v>
          </cell>
          <cell r="G357" t="str">
            <v xml:space="preserve"> MSE</v>
          </cell>
          <cell r="H357">
            <v>353</v>
          </cell>
          <cell r="I357">
            <v>0</v>
          </cell>
          <cell r="J357" t="str">
            <v xml:space="preserve"> </v>
          </cell>
          <cell r="K357">
            <v>0</v>
          </cell>
          <cell r="L357">
            <v>23959</v>
          </cell>
          <cell r="M357"/>
          <cell r="N357"/>
          <cell r="O357">
            <v>23959</v>
          </cell>
          <cell r="P357">
            <v>2321</v>
          </cell>
          <cell r="Q357">
            <v>0</v>
          </cell>
          <cell r="R357">
            <v>16928</v>
          </cell>
          <cell r="S357">
            <v>0</v>
          </cell>
          <cell r="T357"/>
          <cell r="U357" t="str">
            <v>0</v>
          </cell>
          <cell r="V357">
            <v>19249</v>
          </cell>
          <cell r="W357">
            <v>4710</v>
          </cell>
          <cell r="X357">
            <v>4710</v>
          </cell>
          <cell r="Y357">
            <v>-4710</v>
          </cell>
          <cell r="Z357" t="str">
            <v>-</v>
          </cell>
          <cell r="AA357"/>
          <cell r="AB357"/>
          <cell r="AC357"/>
          <cell r="AD357" t="str">
            <v>Category-A / Active</v>
          </cell>
          <cell r="AE357" t="str">
            <v>adityab23@iitk.ac.in</v>
          </cell>
          <cell r="AF357">
            <v>9599021902</v>
          </cell>
        </row>
        <row r="358">
          <cell r="B358">
            <v>230287</v>
          </cell>
          <cell r="C358" t="str">
            <v>BHANU PRATAP</v>
          </cell>
          <cell r="D358" t="str">
            <v>E</v>
          </cell>
          <cell r="E358">
            <v>357</v>
          </cell>
          <cell r="F358" t="str">
            <v xml:space="preserve">B S </v>
          </cell>
          <cell r="G358" t="str">
            <v xml:space="preserve"> ECO</v>
          </cell>
          <cell r="H358">
            <v>354</v>
          </cell>
          <cell r="I358">
            <v>0</v>
          </cell>
          <cell r="J358" t="str">
            <v xml:space="preserve"> </v>
          </cell>
          <cell r="K358">
            <v>0</v>
          </cell>
          <cell r="L358">
            <v>20868</v>
          </cell>
          <cell r="M358"/>
          <cell r="N358"/>
          <cell r="O358">
            <v>20868</v>
          </cell>
          <cell r="P358">
            <v>1049</v>
          </cell>
          <cell r="Q358">
            <v>8641</v>
          </cell>
          <cell r="R358">
            <v>6859</v>
          </cell>
          <cell r="S358">
            <v>0</v>
          </cell>
          <cell r="T358"/>
          <cell r="U358" t="str">
            <v>0</v>
          </cell>
          <cell r="V358">
            <v>16549</v>
          </cell>
          <cell r="W358">
            <v>4319</v>
          </cell>
          <cell r="X358">
            <v>4319</v>
          </cell>
          <cell r="Y358">
            <v>-4319</v>
          </cell>
          <cell r="Z358" t="str">
            <v>-</v>
          </cell>
          <cell r="AA358"/>
          <cell r="AB358"/>
          <cell r="AC358"/>
          <cell r="AD358" t="str">
            <v>Category-A / Active</v>
          </cell>
          <cell r="AE358" t="str">
            <v>bhanup23@iitk.ac.in</v>
          </cell>
          <cell r="AF358">
            <v>9467068883</v>
          </cell>
        </row>
        <row r="359">
          <cell r="B359">
            <v>230294</v>
          </cell>
          <cell r="C359" t="str">
            <v>BHAVYA CHAUHAN</v>
          </cell>
          <cell r="D359" t="str">
            <v>E</v>
          </cell>
          <cell r="E359">
            <v>353</v>
          </cell>
          <cell r="F359" t="str">
            <v xml:space="preserve">B TECH </v>
          </cell>
          <cell r="G359" t="str">
            <v xml:space="preserve"> CSE</v>
          </cell>
          <cell r="H359">
            <v>355</v>
          </cell>
          <cell r="I359">
            <v>0</v>
          </cell>
          <cell r="J359" t="str">
            <v xml:space="preserve"> </v>
          </cell>
          <cell r="K359">
            <v>0</v>
          </cell>
          <cell r="L359">
            <v>21561</v>
          </cell>
          <cell r="M359"/>
          <cell r="N359"/>
          <cell r="O359">
            <v>21561</v>
          </cell>
          <cell r="P359">
            <v>1789</v>
          </cell>
          <cell r="Q359">
            <v>8441</v>
          </cell>
          <cell r="R359">
            <v>6831</v>
          </cell>
          <cell r="S359">
            <v>0</v>
          </cell>
          <cell r="T359"/>
          <cell r="U359" t="str">
            <v>0</v>
          </cell>
          <cell r="V359">
            <v>17061</v>
          </cell>
          <cell r="W359">
            <v>4500</v>
          </cell>
          <cell r="X359">
            <v>4500</v>
          </cell>
          <cell r="Y359">
            <v>-4500</v>
          </cell>
          <cell r="Z359" t="str">
            <v>-</v>
          </cell>
          <cell r="AA359"/>
          <cell r="AB359"/>
          <cell r="AC359"/>
          <cell r="AD359" t="str">
            <v>Category-A / Active</v>
          </cell>
          <cell r="AE359" t="str">
            <v>bhavyach23@iitk.ac.in</v>
          </cell>
          <cell r="AF359">
            <v>6395724409</v>
          </cell>
        </row>
        <row r="360">
          <cell r="B360">
            <v>230299</v>
          </cell>
          <cell r="C360" t="str">
            <v>BIMAL DEEP</v>
          </cell>
          <cell r="D360" t="str">
            <v>G</v>
          </cell>
          <cell r="E360">
            <v>271</v>
          </cell>
          <cell r="F360" t="str">
            <v xml:space="preserve">B TECH </v>
          </cell>
          <cell r="G360" t="str">
            <v xml:space="preserve"> MSE</v>
          </cell>
          <cell r="H360">
            <v>356</v>
          </cell>
          <cell r="I360">
            <v>0</v>
          </cell>
          <cell r="J360" t="str">
            <v>FBM</v>
          </cell>
          <cell r="K360">
            <v>0</v>
          </cell>
          <cell r="L360">
            <v>18051</v>
          </cell>
          <cell r="M360"/>
          <cell r="N360"/>
          <cell r="O360">
            <v>18051</v>
          </cell>
          <cell r="P360">
            <v>1961</v>
          </cell>
          <cell r="Q360">
            <v>58</v>
          </cell>
          <cell r="R360">
            <v>1038</v>
          </cell>
          <cell r="S360">
            <v>0</v>
          </cell>
          <cell r="T360"/>
          <cell r="U360">
            <v>13819</v>
          </cell>
          <cell r="V360">
            <v>16876</v>
          </cell>
          <cell r="W360">
            <v>1175</v>
          </cell>
          <cell r="X360">
            <v>1175</v>
          </cell>
          <cell r="Y360">
            <v>-1175</v>
          </cell>
          <cell r="Z360" t="str">
            <v>-</v>
          </cell>
          <cell r="AA360"/>
          <cell r="AB360"/>
          <cell r="AC360"/>
          <cell r="AD360" t="str">
            <v>Category-B / Active</v>
          </cell>
          <cell r="AE360" t="str">
            <v>bimaldeep23@iitk.ac.in</v>
          </cell>
          <cell r="AF360">
            <v>7498345994</v>
          </cell>
        </row>
        <row r="361">
          <cell r="B361">
            <v>230303</v>
          </cell>
          <cell r="C361" t="str">
            <v>BOLLU SHARATH CHANDRA</v>
          </cell>
          <cell r="D361" t="str">
            <v>D</v>
          </cell>
          <cell r="E361">
            <v>344</v>
          </cell>
          <cell r="F361" t="str">
            <v xml:space="preserve">B TECH </v>
          </cell>
          <cell r="G361" t="str">
            <v xml:space="preserve"> EE</v>
          </cell>
          <cell r="H361">
            <v>357</v>
          </cell>
          <cell r="I361">
            <v>0</v>
          </cell>
          <cell r="J361" t="str">
            <v xml:space="preserve"> </v>
          </cell>
          <cell r="K361">
            <v>0</v>
          </cell>
          <cell r="L361">
            <v>28048</v>
          </cell>
          <cell r="M361"/>
          <cell r="N361"/>
          <cell r="O361">
            <v>28048</v>
          </cell>
          <cell r="P361">
            <v>592</v>
          </cell>
          <cell r="Q361">
            <v>10996</v>
          </cell>
          <cell r="R361">
            <v>10582</v>
          </cell>
          <cell r="S361">
            <v>0</v>
          </cell>
          <cell r="T361"/>
          <cell r="U361" t="str">
            <v>0</v>
          </cell>
          <cell r="V361">
            <v>22170</v>
          </cell>
          <cell r="W361">
            <v>5878</v>
          </cell>
          <cell r="X361">
            <v>5878</v>
          </cell>
          <cell r="Y361">
            <v>-5878</v>
          </cell>
          <cell r="Z361" t="str">
            <v>-</v>
          </cell>
          <cell r="AA361"/>
          <cell r="AB361"/>
          <cell r="AC361"/>
          <cell r="AD361" t="str">
            <v>Category-A / Active</v>
          </cell>
          <cell r="AE361" t="str">
            <v>sharathcb23@iitk.ac.in</v>
          </cell>
          <cell r="AF361">
            <v>8885414024</v>
          </cell>
        </row>
        <row r="362">
          <cell r="B362">
            <v>230313</v>
          </cell>
          <cell r="C362" t="str">
            <v>CHAITANYA DHAWAN</v>
          </cell>
          <cell r="D362" t="str">
            <v>G</v>
          </cell>
          <cell r="E362">
            <v>374</v>
          </cell>
          <cell r="F362" t="str">
            <v xml:space="preserve">B TECH </v>
          </cell>
          <cell r="G362" t="str">
            <v xml:space="preserve"> ME</v>
          </cell>
          <cell r="H362">
            <v>358</v>
          </cell>
          <cell r="I362">
            <v>0</v>
          </cell>
          <cell r="J362" t="str">
            <v xml:space="preserve"> </v>
          </cell>
          <cell r="K362">
            <v>0</v>
          </cell>
          <cell r="L362">
            <v>30632</v>
          </cell>
          <cell r="M362"/>
          <cell r="N362"/>
          <cell r="O362">
            <v>30632</v>
          </cell>
          <cell r="P362">
            <v>1122</v>
          </cell>
          <cell r="Q362">
            <v>12761</v>
          </cell>
          <cell r="R362">
            <v>9682</v>
          </cell>
          <cell r="S362">
            <v>0</v>
          </cell>
          <cell r="T362"/>
          <cell r="U362" t="str">
            <v>0</v>
          </cell>
          <cell r="V362">
            <v>23565</v>
          </cell>
          <cell r="W362">
            <v>7067</v>
          </cell>
          <cell r="X362">
            <v>7067</v>
          </cell>
          <cell r="Y362">
            <v>-7067</v>
          </cell>
          <cell r="Z362" t="str">
            <v>-</v>
          </cell>
          <cell r="AA362"/>
          <cell r="AB362"/>
          <cell r="AC362"/>
          <cell r="AD362" t="str">
            <v>Category-A / Active</v>
          </cell>
          <cell r="AE362" t="str">
            <v>chaitanyad23@iitk.ac.in</v>
          </cell>
          <cell r="AF362">
            <v>7022468124</v>
          </cell>
        </row>
        <row r="363">
          <cell r="B363">
            <v>230325</v>
          </cell>
          <cell r="C363" t="str">
            <v>CHAUDHARI DIVYESHBHAI RASIKBHAI</v>
          </cell>
          <cell r="D363" t="str">
            <v>E</v>
          </cell>
          <cell r="E363">
            <v>352</v>
          </cell>
          <cell r="F363" t="str">
            <v xml:space="preserve">B TECH </v>
          </cell>
          <cell r="G363" t="str">
            <v xml:space="preserve"> CSE</v>
          </cell>
          <cell r="H363">
            <v>359</v>
          </cell>
          <cell r="I363">
            <v>0</v>
          </cell>
          <cell r="J363" t="str">
            <v xml:space="preserve"> </v>
          </cell>
          <cell r="K363">
            <v>0</v>
          </cell>
          <cell r="L363">
            <v>18763</v>
          </cell>
          <cell r="M363"/>
          <cell r="N363"/>
          <cell r="O363">
            <v>18763</v>
          </cell>
          <cell r="P363">
            <v>1827</v>
          </cell>
          <cell r="Q363">
            <v>7135</v>
          </cell>
          <cell r="R363">
            <v>5937</v>
          </cell>
          <cell r="S363">
            <v>0</v>
          </cell>
          <cell r="T363"/>
          <cell r="U363" t="str">
            <v>0</v>
          </cell>
          <cell r="V363">
            <v>14899</v>
          </cell>
          <cell r="W363">
            <v>3864</v>
          </cell>
          <cell r="X363">
            <v>3864</v>
          </cell>
          <cell r="Y363">
            <v>-3864</v>
          </cell>
          <cell r="Z363" t="str">
            <v>-</v>
          </cell>
          <cell r="AA363"/>
          <cell r="AB363"/>
          <cell r="AC363"/>
          <cell r="AD363" t="str">
            <v>Category-A / Active</v>
          </cell>
          <cell r="AE363" t="str">
            <v>divyesh23@iitk.ac.in</v>
          </cell>
          <cell r="AF363">
            <v>6359477384</v>
          </cell>
        </row>
        <row r="364">
          <cell r="B364">
            <v>230340</v>
          </cell>
          <cell r="C364" t="str">
            <v>DAKSH SINGH</v>
          </cell>
          <cell r="D364" t="str">
            <v>C</v>
          </cell>
          <cell r="E364">
            <v>329</v>
          </cell>
          <cell r="F364" t="str">
            <v xml:space="preserve">B TECH </v>
          </cell>
          <cell r="G364" t="str">
            <v xml:space="preserve"> CE</v>
          </cell>
          <cell r="H364">
            <v>360</v>
          </cell>
          <cell r="I364">
            <v>0</v>
          </cell>
          <cell r="J364" t="str">
            <v xml:space="preserve"> </v>
          </cell>
          <cell r="K364">
            <v>0</v>
          </cell>
          <cell r="L364">
            <v>18327</v>
          </cell>
          <cell r="M364"/>
          <cell r="N364"/>
          <cell r="O364">
            <v>18327</v>
          </cell>
          <cell r="P364">
            <v>1052</v>
          </cell>
          <cell r="Q364">
            <v>6515</v>
          </cell>
          <cell r="R364">
            <v>6275</v>
          </cell>
          <cell r="S364">
            <v>0</v>
          </cell>
          <cell r="T364"/>
          <cell r="U364" t="str">
            <v>0</v>
          </cell>
          <cell r="V364">
            <v>13842</v>
          </cell>
          <cell r="W364">
            <v>4485</v>
          </cell>
          <cell r="X364">
            <v>4485</v>
          </cell>
          <cell r="Y364">
            <v>-4485</v>
          </cell>
          <cell r="Z364" t="str">
            <v>-</v>
          </cell>
          <cell r="AA364"/>
          <cell r="AB364"/>
          <cell r="AC364"/>
          <cell r="AD364" t="str">
            <v>Category-A / Active</v>
          </cell>
          <cell r="AE364" t="str">
            <v>dakshs23@iitk.ac.in</v>
          </cell>
          <cell r="AF364">
            <v>8955604867</v>
          </cell>
        </row>
        <row r="365">
          <cell r="B365">
            <v>230342</v>
          </cell>
          <cell r="C365" t="str">
            <v>DANNY DILIP GEORGE</v>
          </cell>
          <cell r="D365" t="str">
            <v>G</v>
          </cell>
          <cell r="E365">
            <v>176</v>
          </cell>
          <cell r="F365" t="str">
            <v xml:space="preserve">B TECH </v>
          </cell>
          <cell r="G365" t="str">
            <v xml:space="preserve"> MSE</v>
          </cell>
          <cell r="H365">
            <v>361</v>
          </cell>
          <cell r="I365">
            <v>0</v>
          </cell>
          <cell r="J365" t="str">
            <v xml:space="preserve"> </v>
          </cell>
          <cell r="K365">
            <v>0</v>
          </cell>
          <cell r="L365">
            <v>25368</v>
          </cell>
          <cell r="M365"/>
          <cell r="N365"/>
          <cell r="O365">
            <v>25368</v>
          </cell>
          <cell r="P365">
            <v>748</v>
          </cell>
          <cell r="Q365">
            <v>11017</v>
          </cell>
          <cell r="R365">
            <v>8393</v>
          </cell>
          <cell r="S365">
            <v>0</v>
          </cell>
          <cell r="T365"/>
          <cell r="U365" t="str">
            <v>0</v>
          </cell>
          <cell r="V365">
            <v>20158</v>
          </cell>
          <cell r="W365">
            <v>5210</v>
          </cell>
          <cell r="X365">
            <v>5210</v>
          </cell>
          <cell r="Y365">
            <v>-5210</v>
          </cell>
          <cell r="Z365" t="str">
            <v>-</v>
          </cell>
          <cell r="AA365"/>
          <cell r="AB365"/>
          <cell r="AC365"/>
          <cell r="AD365" t="str">
            <v>Category-A / Active</v>
          </cell>
          <cell r="AE365" t="str">
            <v>dannydg23@iitk.ac.in</v>
          </cell>
          <cell r="AF365">
            <v>9006605393</v>
          </cell>
        </row>
        <row r="366">
          <cell r="B366">
            <v>230351</v>
          </cell>
          <cell r="C366" t="str">
            <v>DERANGULA SUJITH</v>
          </cell>
          <cell r="D366" t="str">
            <v>B</v>
          </cell>
          <cell r="E366">
            <v>320</v>
          </cell>
          <cell r="F366" t="str">
            <v xml:space="preserve">B TECH </v>
          </cell>
          <cell r="G366" t="str">
            <v xml:space="preserve"> CE</v>
          </cell>
          <cell r="H366">
            <v>362</v>
          </cell>
          <cell r="I366">
            <v>0</v>
          </cell>
          <cell r="J366" t="str">
            <v xml:space="preserve"> </v>
          </cell>
          <cell r="K366">
            <v>0</v>
          </cell>
          <cell r="L366">
            <v>22451</v>
          </cell>
          <cell r="M366"/>
          <cell r="N366"/>
          <cell r="O366">
            <v>22451</v>
          </cell>
          <cell r="P366">
            <v>767</v>
          </cell>
          <cell r="Q366">
            <v>8906</v>
          </cell>
          <cell r="R366">
            <v>7839</v>
          </cell>
          <cell r="S366">
            <v>0</v>
          </cell>
          <cell r="T366"/>
          <cell r="U366" t="str">
            <v>0</v>
          </cell>
          <cell r="V366">
            <v>17512</v>
          </cell>
          <cell r="W366">
            <v>4939</v>
          </cell>
          <cell r="X366">
            <v>4939</v>
          </cell>
          <cell r="Y366">
            <v>-4939</v>
          </cell>
          <cell r="Z366" t="str">
            <v>-</v>
          </cell>
          <cell r="AA366"/>
          <cell r="AB366"/>
          <cell r="AC366"/>
          <cell r="AD366" t="str">
            <v>Category-A / Active</v>
          </cell>
          <cell r="AE366" t="str">
            <v>sujithd23@iitk.ac.in</v>
          </cell>
          <cell r="AF366">
            <v>7207245999</v>
          </cell>
        </row>
        <row r="367">
          <cell r="B367">
            <v>230353</v>
          </cell>
          <cell r="C367" t="str">
            <v>DEV SACHAN</v>
          </cell>
          <cell r="D367" t="str">
            <v>B</v>
          </cell>
          <cell r="E367">
            <v>315</v>
          </cell>
          <cell r="F367" t="str">
            <v xml:space="preserve">B S </v>
          </cell>
          <cell r="G367" t="str">
            <v xml:space="preserve"> ECO</v>
          </cell>
          <cell r="H367">
            <v>363</v>
          </cell>
          <cell r="I367">
            <v>0</v>
          </cell>
          <cell r="J367" t="str">
            <v xml:space="preserve"> </v>
          </cell>
          <cell r="K367">
            <v>0</v>
          </cell>
          <cell r="L367">
            <v>22134</v>
          </cell>
          <cell r="M367"/>
          <cell r="N367"/>
          <cell r="O367">
            <v>22134</v>
          </cell>
          <cell r="P367">
            <v>641</v>
          </cell>
          <cell r="Q367">
            <v>0</v>
          </cell>
          <cell r="R367">
            <v>13116</v>
          </cell>
          <cell r="S367">
            <v>0</v>
          </cell>
          <cell r="T367"/>
          <cell r="U367" t="str">
            <v>0</v>
          </cell>
          <cell r="V367">
            <v>13757</v>
          </cell>
          <cell r="W367">
            <v>8377</v>
          </cell>
          <cell r="X367">
            <v>8377</v>
          </cell>
          <cell r="Y367">
            <v>-8377</v>
          </cell>
          <cell r="Z367" t="str">
            <v>-</v>
          </cell>
          <cell r="AA367"/>
          <cell r="AB367"/>
          <cell r="AC367"/>
          <cell r="AD367" t="str">
            <v>Category-A / Active</v>
          </cell>
          <cell r="AE367" t="str">
            <v>devsachan23@iitk.ac.in</v>
          </cell>
          <cell r="AF367">
            <v>9555567998</v>
          </cell>
        </row>
        <row r="368">
          <cell r="B368">
            <v>230354</v>
          </cell>
          <cell r="C368" t="str">
            <v>DEVANSH ABHAY DHOK</v>
          </cell>
          <cell r="D368" t="str">
            <v>D</v>
          </cell>
          <cell r="E368">
            <v>336</v>
          </cell>
          <cell r="F368" t="str">
            <v xml:space="preserve">B TECH </v>
          </cell>
          <cell r="G368" t="str">
            <v xml:space="preserve"> CSE</v>
          </cell>
          <cell r="H368">
            <v>364</v>
          </cell>
          <cell r="I368">
            <v>0</v>
          </cell>
          <cell r="J368" t="str">
            <v xml:space="preserve"> </v>
          </cell>
          <cell r="K368">
            <v>0</v>
          </cell>
          <cell r="L368">
            <v>21292</v>
          </cell>
          <cell r="M368"/>
          <cell r="N368"/>
          <cell r="O368">
            <v>21292</v>
          </cell>
          <cell r="P368">
            <v>1715</v>
          </cell>
          <cell r="Q368">
            <v>7617</v>
          </cell>
          <cell r="R368">
            <v>7717</v>
          </cell>
          <cell r="S368">
            <v>0</v>
          </cell>
          <cell r="T368"/>
          <cell r="U368" t="str">
            <v>0</v>
          </cell>
          <cell r="V368">
            <v>17049</v>
          </cell>
          <cell r="W368">
            <v>4243</v>
          </cell>
          <cell r="X368">
            <v>4243</v>
          </cell>
          <cell r="Y368">
            <v>-4243</v>
          </cell>
          <cell r="Z368" t="str">
            <v>-</v>
          </cell>
          <cell r="AA368"/>
          <cell r="AB368"/>
          <cell r="AC368"/>
          <cell r="AD368" t="str">
            <v>Category-A / Active</v>
          </cell>
          <cell r="AE368" t="str">
            <v>devanshad23@iitk.ac.in</v>
          </cell>
          <cell r="AF368">
            <v>7774954666</v>
          </cell>
        </row>
        <row r="369">
          <cell r="B369">
            <v>230355</v>
          </cell>
          <cell r="C369" t="str">
            <v>DEVANSH BHARDWAJ</v>
          </cell>
          <cell r="D369" t="str">
            <v>G</v>
          </cell>
          <cell r="E369">
            <v>378</v>
          </cell>
          <cell r="F369" t="str">
            <v xml:space="preserve">B S </v>
          </cell>
          <cell r="G369" t="str">
            <v xml:space="preserve"> PHY</v>
          </cell>
          <cell r="H369">
            <v>365</v>
          </cell>
          <cell r="I369">
            <v>0</v>
          </cell>
          <cell r="J369" t="str">
            <v xml:space="preserve"> </v>
          </cell>
          <cell r="K369">
            <v>0</v>
          </cell>
          <cell r="L369">
            <v>17199</v>
          </cell>
          <cell r="M369"/>
          <cell r="N369"/>
          <cell r="O369">
            <v>17199</v>
          </cell>
          <cell r="P369">
            <v>1806</v>
          </cell>
          <cell r="Q369">
            <v>6660</v>
          </cell>
          <cell r="R369">
            <v>5301</v>
          </cell>
          <cell r="S369">
            <v>0</v>
          </cell>
          <cell r="T369"/>
          <cell r="U369" t="str">
            <v>0</v>
          </cell>
          <cell r="V369">
            <v>13767</v>
          </cell>
          <cell r="W369">
            <v>3432</v>
          </cell>
          <cell r="X369">
            <v>3432</v>
          </cell>
          <cell r="Y369">
            <v>-3432</v>
          </cell>
          <cell r="Z369" t="str">
            <v>-</v>
          </cell>
          <cell r="AA369"/>
          <cell r="AB369"/>
          <cell r="AC369"/>
          <cell r="AD369" t="str">
            <v>Category-A / Active</v>
          </cell>
          <cell r="AE369" t="str">
            <v>devansh23@iitk.ac.in</v>
          </cell>
          <cell r="AF369">
            <v>9971618025</v>
          </cell>
        </row>
        <row r="370">
          <cell r="B370">
            <v>230356</v>
          </cell>
          <cell r="C370" t="str">
            <v>DEVANSH KARTIK</v>
          </cell>
          <cell r="D370" t="str">
            <v>G</v>
          </cell>
          <cell r="E370">
            <v>376</v>
          </cell>
          <cell r="F370" t="str">
            <v xml:space="preserve">B S </v>
          </cell>
          <cell r="G370" t="str">
            <v xml:space="preserve"> PHY</v>
          </cell>
          <cell r="H370">
            <v>366</v>
          </cell>
          <cell r="I370">
            <v>0</v>
          </cell>
          <cell r="J370" t="str">
            <v xml:space="preserve"> </v>
          </cell>
          <cell r="K370">
            <v>0</v>
          </cell>
          <cell r="L370">
            <v>19869</v>
          </cell>
          <cell r="M370"/>
          <cell r="N370"/>
          <cell r="O370">
            <v>19869</v>
          </cell>
          <cell r="P370">
            <v>1913</v>
          </cell>
          <cell r="Q370">
            <v>7838</v>
          </cell>
          <cell r="R370">
            <v>5533</v>
          </cell>
          <cell r="S370">
            <v>0</v>
          </cell>
          <cell r="T370"/>
          <cell r="U370" t="str">
            <v>0</v>
          </cell>
          <cell r="V370">
            <v>15284</v>
          </cell>
          <cell r="W370">
            <v>4585</v>
          </cell>
          <cell r="X370">
            <v>4585</v>
          </cell>
          <cell r="Y370">
            <v>-4585</v>
          </cell>
          <cell r="Z370" t="str">
            <v>-</v>
          </cell>
          <cell r="AA370"/>
          <cell r="AB370"/>
          <cell r="AC370"/>
          <cell r="AD370" t="str">
            <v>Category-A / Active</v>
          </cell>
          <cell r="AE370" t="str">
            <v>devanshk23@iitk.ac.in</v>
          </cell>
          <cell r="AF370">
            <v>9122414045</v>
          </cell>
        </row>
        <row r="371">
          <cell r="B371">
            <v>230359</v>
          </cell>
          <cell r="C371" t="str">
            <v>DHAKSHITH SURESHKUMAR</v>
          </cell>
          <cell r="D371" t="str">
            <v>B</v>
          </cell>
          <cell r="E371">
            <v>315</v>
          </cell>
          <cell r="F371" t="str">
            <v xml:space="preserve">B TECH </v>
          </cell>
          <cell r="G371" t="str">
            <v xml:space="preserve"> EE</v>
          </cell>
          <cell r="H371">
            <v>367</v>
          </cell>
          <cell r="I371">
            <v>0</v>
          </cell>
          <cell r="J371" t="str">
            <v xml:space="preserve"> </v>
          </cell>
          <cell r="K371">
            <v>0</v>
          </cell>
          <cell r="L371">
            <v>21315</v>
          </cell>
          <cell r="M371"/>
          <cell r="N371"/>
          <cell r="O371">
            <v>21315</v>
          </cell>
          <cell r="P371">
            <v>800</v>
          </cell>
          <cell r="Q371">
            <v>0</v>
          </cell>
          <cell r="R371">
            <v>15399</v>
          </cell>
          <cell r="S371">
            <v>0</v>
          </cell>
          <cell r="T371"/>
          <cell r="U371" t="str">
            <v>0</v>
          </cell>
          <cell r="V371">
            <v>16199</v>
          </cell>
          <cell r="W371">
            <v>5116</v>
          </cell>
          <cell r="X371">
            <v>5116</v>
          </cell>
          <cell r="Y371">
            <v>-5116</v>
          </cell>
          <cell r="Z371" t="str">
            <v>-</v>
          </cell>
          <cell r="AA371"/>
          <cell r="AB371"/>
          <cell r="AC371"/>
          <cell r="AD371" t="str">
            <v>Category-A / Active</v>
          </cell>
          <cell r="AE371" t="str">
            <v>dhakshiths23@iitk.ac.in</v>
          </cell>
          <cell r="AF371">
            <v>9360638827</v>
          </cell>
        </row>
        <row r="372">
          <cell r="B372">
            <v>230366</v>
          </cell>
          <cell r="C372" t="str">
            <v>DHRUV KUMAR</v>
          </cell>
          <cell r="D372" t="str">
            <v>G</v>
          </cell>
          <cell r="E372">
            <v>276</v>
          </cell>
          <cell r="F372" t="str">
            <v xml:space="preserve">B TECH </v>
          </cell>
          <cell r="G372" t="str">
            <v xml:space="preserve"> CE</v>
          </cell>
          <cell r="H372">
            <v>368</v>
          </cell>
          <cell r="I372">
            <v>0</v>
          </cell>
          <cell r="J372" t="str">
            <v xml:space="preserve"> </v>
          </cell>
          <cell r="K372">
            <v>0</v>
          </cell>
          <cell r="L372">
            <v>18983</v>
          </cell>
          <cell r="M372"/>
          <cell r="N372"/>
          <cell r="O372">
            <v>18983</v>
          </cell>
          <cell r="P372">
            <v>836</v>
          </cell>
          <cell r="Q372">
            <v>7793</v>
          </cell>
          <cell r="R372">
            <v>6589</v>
          </cell>
          <cell r="S372">
            <v>0</v>
          </cell>
          <cell r="T372"/>
          <cell r="U372" t="str">
            <v>0</v>
          </cell>
          <cell r="V372">
            <v>15218</v>
          </cell>
          <cell r="W372">
            <v>3765</v>
          </cell>
          <cell r="X372">
            <v>3765</v>
          </cell>
          <cell r="Y372">
            <v>-3765</v>
          </cell>
          <cell r="Z372" t="str">
            <v>-</v>
          </cell>
          <cell r="AA372"/>
          <cell r="AB372"/>
          <cell r="AC372"/>
          <cell r="AD372" t="str">
            <v>Category-A / Active</v>
          </cell>
          <cell r="AE372" t="str">
            <v>dhruvk23@iitk.ac.in</v>
          </cell>
          <cell r="AF372">
            <v>9315923332</v>
          </cell>
        </row>
        <row r="373">
          <cell r="B373">
            <v>230369</v>
          </cell>
          <cell r="C373" t="str">
            <v>DHRUV SURESHBHAI AMIN</v>
          </cell>
          <cell r="D373" t="str">
            <v>G</v>
          </cell>
          <cell r="E373">
            <v>277</v>
          </cell>
          <cell r="F373" t="str">
            <v xml:space="preserve">B TECH </v>
          </cell>
          <cell r="G373" t="str">
            <v xml:space="preserve"> ME</v>
          </cell>
          <cell r="H373">
            <v>369</v>
          </cell>
          <cell r="I373">
            <v>0</v>
          </cell>
          <cell r="J373" t="str">
            <v xml:space="preserve"> </v>
          </cell>
          <cell r="K373">
            <v>0</v>
          </cell>
          <cell r="L373">
            <v>17306</v>
          </cell>
          <cell r="M373"/>
          <cell r="N373"/>
          <cell r="O373">
            <v>17306</v>
          </cell>
          <cell r="P373">
            <v>189</v>
          </cell>
          <cell r="Q373">
            <v>7248</v>
          </cell>
          <cell r="R373">
            <v>5935</v>
          </cell>
          <cell r="S373">
            <v>0</v>
          </cell>
          <cell r="T373"/>
          <cell r="U373" t="str">
            <v>0</v>
          </cell>
          <cell r="V373">
            <v>13372</v>
          </cell>
          <cell r="W373">
            <v>3934</v>
          </cell>
          <cell r="X373">
            <v>3934</v>
          </cell>
          <cell r="Y373">
            <v>-3934</v>
          </cell>
          <cell r="Z373" t="str">
            <v>-</v>
          </cell>
          <cell r="AA373"/>
          <cell r="AB373"/>
          <cell r="AC373"/>
          <cell r="AD373" t="str">
            <v>Category-B / Active</v>
          </cell>
          <cell r="AE373" t="str">
            <v>dhruvsa23@iitk.ac.in</v>
          </cell>
          <cell r="AF373">
            <v>7043661101</v>
          </cell>
        </row>
        <row r="374">
          <cell r="B374">
            <v>230379</v>
          </cell>
          <cell r="C374" t="str">
            <v>DIVYAMAN PAL</v>
          </cell>
          <cell r="D374" t="str">
            <v>G</v>
          </cell>
          <cell r="E374">
            <v>170</v>
          </cell>
          <cell r="F374" t="str">
            <v xml:space="preserve">B TECH </v>
          </cell>
          <cell r="G374" t="str">
            <v xml:space="preserve"> CE</v>
          </cell>
          <cell r="H374">
            <v>370</v>
          </cell>
          <cell r="I374">
            <v>0</v>
          </cell>
          <cell r="J374" t="str">
            <v xml:space="preserve"> </v>
          </cell>
          <cell r="K374">
            <v>0</v>
          </cell>
          <cell r="L374">
            <v>31068</v>
          </cell>
          <cell r="M374"/>
          <cell r="N374"/>
          <cell r="O374">
            <v>31068</v>
          </cell>
          <cell r="P374">
            <v>2214</v>
          </cell>
          <cell r="Q374">
            <v>10152</v>
          </cell>
          <cell r="R374">
            <v>8553</v>
          </cell>
          <cell r="S374">
            <v>0</v>
          </cell>
          <cell r="T374"/>
          <cell r="U374" t="str">
            <v>0</v>
          </cell>
          <cell r="V374">
            <v>20919</v>
          </cell>
          <cell r="W374">
            <v>10149</v>
          </cell>
          <cell r="X374">
            <v>10149</v>
          </cell>
          <cell r="Y374">
            <v>-10149</v>
          </cell>
          <cell r="Z374" t="str">
            <v>-</v>
          </cell>
          <cell r="AA374"/>
          <cell r="AB374"/>
          <cell r="AC374"/>
          <cell r="AD374" t="str">
            <v>Category-A / Active</v>
          </cell>
          <cell r="AE374" t="str">
            <v>divyamp23@iitk.ac.in</v>
          </cell>
          <cell r="AF374">
            <v>6388676760</v>
          </cell>
        </row>
        <row r="375">
          <cell r="B375">
            <v>230385</v>
          </cell>
          <cell r="C375" t="str">
            <v>DIVYANSH SINGH MERTIA</v>
          </cell>
          <cell r="D375" t="str">
            <v>G</v>
          </cell>
          <cell r="E375">
            <v>169</v>
          </cell>
          <cell r="F375" t="str">
            <v xml:space="preserve">B TECH </v>
          </cell>
          <cell r="G375" t="str">
            <v xml:space="preserve"> MSE</v>
          </cell>
          <cell r="H375">
            <v>371</v>
          </cell>
          <cell r="I375">
            <v>0</v>
          </cell>
          <cell r="J375" t="str">
            <v xml:space="preserve"> </v>
          </cell>
          <cell r="K375">
            <v>0</v>
          </cell>
          <cell r="L375">
            <v>23070</v>
          </cell>
          <cell r="M375"/>
          <cell r="N375"/>
          <cell r="O375">
            <v>23070</v>
          </cell>
          <cell r="P375">
            <v>2206</v>
          </cell>
          <cell r="Q375">
            <v>9475</v>
          </cell>
          <cell r="R375">
            <v>6419</v>
          </cell>
          <cell r="S375">
            <v>0</v>
          </cell>
          <cell r="T375"/>
          <cell r="U375" t="str">
            <v>0</v>
          </cell>
          <cell r="V375">
            <v>18100</v>
          </cell>
          <cell r="W375">
            <v>4970</v>
          </cell>
          <cell r="X375">
            <v>4970</v>
          </cell>
          <cell r="Y375">
            <v>-4970</v>
          </cell>
          <cell r="Z375" t="str">
            <v>-</v>
          </cell>
          <cell r="AA375"/>
          <cell r="AB375"/>
          <cell r="AC375"/>
          <cell r="AD375" t="str">
            <v>Category-A / Active</v>
          </cell>
          <cell r="AE375" t="str">
            <v>divyanshsm23@iitk.ac.in</v>
          </cell>
          <cell r="AF375">
            <v>6377477523</v>
          </cell>
        </row>
        <row r="376">
          <cell r="B376">
            <v>230390</v>
          </cell>
          <cell r="C376" t="str">
            <v>DNYANESH HEMENDRA SHINDE</v>
          </cell>
          <cell r="D376" t="str">
            <v>G</v>
          </cell>
          <cell r="E376">
            <v>273</v>
          </cell>
          <cell r="F376" t="str">
            <v xml:space="preserve">B TECH </v>
          </cell>
          <cell r="G376" t="str">
            <v xml:space="preserve"> CSE</v>
          </cell>
          <cell r="H376">
            <v>372</v>
          </cell>
          <cell r="I376">
            <v>0</v>
          </cell>
          <cell r="J376" t="str">
            <v xml:space="preserve"> </v>
          </cell>
          <cell r="K376">
            <v>0</v>
          </cell>
          <cell r="L376">
            <v>20040</v>
          </cell>
          <cell r="M376"/>
          <cell r="N376"/>
          <cell r="O376">
            <v>20040</v>
          </cell>
          <cell r="P376">
            <v>2110</v>
          </cell>
          <cell r="Q376">
            <v>7627</v>
          </cell>
          <cell r="R376">
            <v>6540</v>
          </cell>
          <cell r="S376">
            <v>0</v>
          </cell>
          <cell r="T376"/>
          <cell r="U376" t="str">
            <v>0</v>
          </cell>
          <cell r="V376">
            <v>16277</v>
          </cell>
          <cell r="W376">
            <v>3763</v>
          </cell>
          <cell r="X376">
            <v>3763</v>
          </cell>
          <cell r="Y376">
            <v>-3763</v>
          </cell>
          <cell r="Z376" t="str">
            <v>-</v>
          </cell>
          <cell r="AA376"/>
          <cell r="AB376"/>
          <cell r="AC376"/>
          <cell r="AD376" t="str">
            <v>Category-A / Active</v>
          </cell>
          <cell r="AE376" t="str">
            <v>dnyanesh23@iitk.ac.in</v>
          </cell>
          <cell r="AF376">
            <v>9799058802</v>
          </cell>
        </row>
        <row r="377">
          <cell r="B377">
            <v>230402</v>
          </cell>
          <cell r="C377" t="str">
            <v>FARIZ MASHHOOD ALI</v>
          </cell>
          <cell r="D377" t="str">
            <v>D</v>
          </cell>
          <cell r="E377">
            <v>340</v>
          </cell>
          <cell r="F377" t="str">
            <v xml:space="preserve">B TECH </v>
          </cell>
          <cell r="G377" t="str">
            <v xml:space="preserve"> ME</v>
          </cell>
          <cell r="H377">
            <v>373</v>
          </cell>
          <cell r="I377">
            <v>0</v>
          </cell>
          <cell r="J377" t="str">
            <v xml:space="preserve"> </v>
          </cell>
          <cell r="K377">
            <v>0</v>
          </cell>
          <cell r="L377">
            <v>22698</v>
          </cell>
          <cell r="M377"/>
          <cell r="N377"/>
          <cell r="O377">
            <v>22698</v>
          </cell>
          <cell r="P377">
            <v>1942</v>
          </cell>
          <cell r="Q377">
            <v>9024</v>
          </cell>
          <cell r="R377">
            <v>7772</v>
          </cell>
          <cell r="S377">
            <v>0</v>
          </cell>
          <cell r="T377"/>
          <cell r="U377" t="str">
            <v>0</v>
          </cell>
          <cell r="V377">
            <v>18738</v>
          </cell>
          <cell r="W377">
            <v>3960</v>
          </cell>
          <cell r="X377">
            <v>3960</v>
          </cell>
          <cell r="Y377">
            <v>-3960</v>
          </cell>
          <cell r="Z377" t="str">
            <v>-</v>
          </cell>
          <cell r="AA377"/>
          <cell r="AB377"/>
          <cell r="AC377"/>
          <cell r="AD377" t="str">
            <v>Category-A / Active</v>
          </cell>
          <cell r="AE377" t="str">
            <v>mfariz23@iitk.ac.in</v>
          </cell>
          <cell r="AF377">
            <v>9369709937</v>
          </cell>
        </row>
        <row r="378">
          <cell r="B378">
            <v>230439</v>
          </cell>
          <cell r="C378" t="str">
            <v>HARISEN</v>
          </cell>
          <cell r="D378" t="str">
            <v>G</v>
          </cell>
          <cell r="E378">
            <v>172</v>
          </cell>
          <cell r="F378" t="str">
            <v xml:space="preserve">B TECH </v>
          </cell>
          <cell r="G378" t="str">
            <v xml:space="preserve"> ME</v>
          </cell>
          <cell r="H378">
            <v>374</v>
          </cell>
          <cell r="I378">
            <v>0</v>
          </cell>
          <cell r="J378" t="str">
            <v xml:space="preserve"> </v>
          </cell>
          <cell r="K378">
            <v>0</v>
          </cell>
          <cell r="L378">
            <v>21885</v>
          </cell>
          <cell r="M378"/>
          <cell r="N378"/>
          <cell r="O378">
            <v>21885</v>
          </cell>
          <cell r="P378">
            <v>2128</v>
          </cell>
          <cell r="Q378">
            <v>8416</v>
          </cell>
          <cell r="R378">
            <v>6308</v>
          </cell>
          <cell r="S378">
            <v>0</v>
          </cell>
          <cell r="T378"/>
          <cell r="U378" t="str">
            <v>0</v>
          </cell>
          <cell r="V378">
            <v>16852</v>
          </cell>
          <cell r="W378">
            <v>5033</v>
          </cell>
          <cell r="X378">
            <v>5033</v>
          </cell>
          <cell r="Y378">
            <v>-5033</v>
          </cell>
          <cell r="Z378" t="str">
            <v>-</v>
          </cell>
          <cell r="AA378"/>
          <cell r="AB378"/>
          <cell r="AC378"/>
          <cell r="AD378" t="str">
            <v>Category-A / Active</v>
          </cell>
          <cell r="AE378" t="str">
            <v>harisen23@iitk.ac.in</v>
          </cell>
          <cell r="AF378">
            <v>8739082278</v>
          </cell>
        </row>
        <row r="379">
          <cell r="B379">
            <v>230445</v>
          </cell>
          <cell r="C379" t="str">
            <v>HARSH GUPTA</v>
          </cell>
          <cell r="D379" t="str">
            <v>D</v>
          </cell>
          <cell r="E379">
            <v>343</v>
          </cell>
          <cell r="F379" t="str">
            <v xml:space="preserve">B TECH </v>
          </cell>
          <cell r="G379" t="str">
            <v xml:space="preserve"> CE</v>
          </cell>
          <cell r="H379">
            <v>375</v>
          </cell>
          <cell r="I379">
            <v>0</v>
          </cell>
          <cell r="J379" t="str">
            <v xml:space="preserve"> </v>
          </cell>
          <cell r="K379">
            <v>0</v>
          </cell>
          <cell r="L379">
            <v>18238</v>
          </cell>
          <cell r="M379"/>
          <cell r="N379"/>
          <cell r="O379">
            <v>18238</v>
          </cell>
          <cell r="P379">
            <v>1913</v>
          </cell>
          <cell r="Q379">
            <v>6246</v>
          </cell>
          <cell r="R379">
            <v>5288</v>
          </cell>
          <cell r="S379">
            <v>0</v>
          </cell>
          <cell r="T379"/>
          <cell r="U379" t="str">
            <v>0</v>
          </cell>
          <cell r="V379">
            <v>13447</v>
          </cell>
          <cell r="W379">
            <v>4791</v>
          </cell>
          <cell r="X379">
            <v>4791</v>
          </cell>
          <cell r="Y379">
            <v>-4791</v>
          </cell>
          <cell r="Z379" t="str">
            <v>-</v>
          </cell>
          <cell r="AA379"/>
          <cell r="AB379"/>
          <cell r="AC379"/>
          <cell r="AD379" t="str">
            <v>Category-A / Active</v>
          </cell>
          <cell r="AE379" t="str">
            <v>harshg23@iitk.ac.in</v>
          </cell>
          <cell r="AF379">
            <v>9412384782</v>
          </cell>
        </row>
        <row r="380">
          <cell r="B380">
            <v>230449</v>
          </cell>
          <cell r="C380" t="str">
            <v>HARSH VARDHAN</v>
          </cell>
          <cell r="D380" t="str">
            <v>G</v>
          </cell>
          <cell r="E380">
            <v>372</v>
          </cell>
          <cell r="F380" t="str">
            <v xml:space="preserve">B TECH </v>
          </cell>
          <cell r="G380" t="str">
            <v xml:space="preserve"> ME</v>
          </cell>
          <cell r="H380">
            <v>376</v>
          </cell>
          <cell r="I380">
            <v>0</v>
          </cell>
          <cell r="J380" t="str">
            <v xml:space="preserve"> </v>
          </cell>
          <cell r="K380">
            <v>0</v>
          </cell>
          <cell r="L380">
            <v>19767</v>
          </cell>
          <cell r="M380"/>
          <cell r="N380"/>
          <cell r="O380">
            <v>19767</v>
          </cell>
          <cell r="P380">
            <v>710</v>
          </cell>
          <cell r="Q380">
            <v>8864</v>
          </cell>
          <cell r="R380">
            <v>6158</v>
          </cell>
          <cell r="S380">
            <v>0</v>
          </cell>
          <cell r="T380"/>
          <cell r="U380" t="str">
            <v>0</v>
          </cell>
          <cell r="V380">
            <v>15732</v>
          </cell>
          <cell r="W380">
            <v>4035</v>
          </cell>
          <cell r="X380">
            <v>4035</v>
          </cell>
          <cell r="Y380">
            <v>-4035</v>
          </cell>
          <cell r="Z380" t="str">
            <v>-</v>
          </cell>
          <cell r="AA380"/>
          <cell r="AB380"/>
          <cell r="AC380"/>
          <cell r="AD380" t="str">
            <v>Category-B / Active</v>
          </cell>
          <cell r="AE380" t="str">
            <v>harshvk23@iitk.ac.in</v>
          </cell>
          <cell r="AF380">
            <v>9024361199</v>
          </cell>
        </row>
        <row r="381">
          <cell r="B381">
            <v>230451</v>
          </cell>
          <cell r="C381" t="str">
            <v>HARSH VERMA</v>
          </cell>
          <cell r="D381" t="str">
            <v>B</v>
          </cell>
          <cell r="E381">
            <v>312</v>
          </cell>
          <cell r="F381" t="str">
            <v xml:space="preserve">B TECH </v>
          </cell>
          <cell r="G381" t="str">
            <v xml:space="preserve"> EE</v>
          </cell>
          <cell r="H381">
            <v>377</v>
          </cell>
          <cell r="I381">
            <v>0</v>
          </cell>
          <cell r="J381" t="str">
            <v xml:space="preserve"> </v>
          </cell>
          <cell r="K381">
            <v>0</v>
          </cell>
          <cell r="L381">
            <v>21525</v>
          </cell>
          <cell r="M381"/>
          <cell r="N381"/>
          <cell r="O381">
            <v>21525</v>
          </cell>
          <cell r="P381">
            <v>620</v>
          </cell>
          <cell r="Q381">
            <v>6752</v>
          </cell>
          <cell r="R381">
            <v>6323</v>
          </cell>
          <cell r="S381">
            <v>0</v>
          </cell>
          <cell r="T381"/>
          <cell r="U381" t="str">
            <v>0</v>
          </cell>
          <cell r="V381">
            <v>13695</v>
          </cell>
          <cell r="W381">
            <v>7830</v>
          </cell>
          <cell r="X381">
            <v>7830</v>
          </cell>
          <cell r="Y381">
            <v>-7830</v>
          </cell>
          <cell r="Z381" t="str">
            <v>-</v>
          </cell>
          <cell r="AA381"/>
          <cell r="AB381"/>
          <cell r="AC381"/>
          <cell r="AD381" t="str">
            <v>Category-A / Active</v>
          </cell>
          <cell r="AE381" t="str">
            <v>harshve23@iitk.ac.in</v>
          </cell>
          <cell r="AF381">
            <v>9411625390</v>
          </cell>
        </row>
        <row r="382">
          <cell r="B382">
            <v>230452</v>
          </cell>
          <cell r="C382" t="str">
            <v>HARSH VERMA</v>
          </cell>
          <cell r="D382" t="str">
            <v>C</v>
          </cell>
          <cell r="E382">
            <v>329</v>
          </cell>
          <cell r="F382" t="str">
            <v xml:space="preserve">B TECH </v>
          </cell>
          <cell r="G382" t="str">
            <v xml:space="preserve"> EE</v>
          </cell>
          <cell r="H382">
            <v>378</v>
          </cell>
          <cell r="I382">
            <v>0</v>
          </cell>
          <cell r="J382" t="str">
            <v xml:space="preserve"> </v>
          </cell>
          <cell r="K382">
            <v>0</v>
          </cell>
          <cell r="L382">
            <v>17467</v>
          </cell>
          <cell r="M382"/>
          <cell r="N382"/>
          <cell r="O382">
            <v>17467</v>
          </cell>
          <cell r="P382">
            <v>620</v>
          </cell>
          <cell r="Q382">
            <v>6918</v>
          </cell>
          <cell r="R382">
            <v>5862</v>
          </cell>
          <cell r="S382">
            <v>0</v>
          </cell>
          <cell r="T382"/>
          <cell r="U382" t="str">
            <v>0</v>
          </cell>
          <cell r="V382">
            <v>13400</v>
          </cell>
          <cell r="W382">
            <v>4067</v>
          </cell>
          <cell r="X382">
            <v>4067</v>
          </cell>
          <cell r="Y382">
            <v>-4067</v>
          </cell>
          <cell r="Z382" t="str">
            <v>-</v>
          </cell>
          <cell r="AA382"/>
          <cell r="AB382"/>
          <cell r="AC382"/>
          <cell r="AD382" t="str">
            <v>Category-A / Active</v>
          </cell>
          <cell r="AE382" t="str">
            <v>vharsh23@iitk.ac.in</v>
          </cell>
          <cell r="AF382">
            <v>9555003208</v>
          </cell>
        </row>
        <row r="383">
          <cell r="B383">
            <v>230461</v>
          </cell>
          <cell r="C383" t="str">
            <v>HARSHIT MEENA</v>
          </cell>
          <cell r="D383" t="str">
            <v>G</v>
          </cell>
          <cell r="E383">
            <v>168</v>
          </cell>
          <cell r="F383" t="str">
            <v xml:space="preserve">B TECH </v>
          </cell>
          <cell r="G383" t="str">
            <v xml:space="preserve"> EE</v>
          </cell>
          <cell r="H383">
            <v>379</v>
          </cell>
          <cell r="I383">
            <v>0</v>
          </cell>
          <cell r="J383" t="str">
            <v xml:space="preserve"> </v>
          </cell>
          <cell r="K383">
            <v>0</v>
          </cell>
          <cell r="L383">
            <v>27724</v>
          </cell>
          <cell r="M383"/>
          <cell r="N383"/>
          <cell r="O383">
            <v>27724</v>
          </cell>
          <cell r="P383">
            <v>1987</v>
          </cell>
          <cell r="Q383">
            <v>9879</v>
          </cell>
          <cell r="R383">
            <v>7776</v>
          </cell>
          <cell r="S383">
            <v>0</v>
          </cell>
          <cell r="T383"/>
          <cell r="U383" t="str">
            <v>0</v>
          </cell>
          <cell r="V383">
            <v>19642</v>
          </cell>
          <cell r="W383">
            <v>8082</v>
          </cell>
          <cell r="X383">
            <v>8082</v>
          </cell>
          <cell r="Y383">
            <v>-8082</v>
          </cell>
          <cell r="Z383" t="str">
            <v>-</v>
          </cell>
          <cell r="AA383"/>
          <cell r="AB383"/>
          <cell r="AC383"/>
          <cell r="AD383" t="str">
            <v>Category-A / Active</v>
          </cell>
          <cell r="AE383" t="str">
            <v>harshitm23@iitk.ac.in</v>
          </cell>
          <cell r="AF383">
            <v>9351988201</v>
          </cell>
        </row>
        <row r="384">
          <cell r="B384">
            <v>230468</v>
          </cell>
          <cell r="C384" t="str">
            <v>HEMESH SAINI</v>
          </cell>
          <cell r="D384" t="str">
            <v>G</v>
          </cell>
          <cell r="E384">
            <v>377</v>
          </cell>
          <cell r="F384" t="str">
            <v xml:space="preserve">B S </v>
          </cell>
          <cell r="G384" t="str">
            <v xml:space="preserve"> ES</v>
          </cell>
          <cell r="H384">
            <v>380</v>
          </cell>
          <cell r="I384">
            <v>0</v>
          </cell>
          <cell r="J384" t="str">
            <v xml:space="preserve"> </v>
          </cell>
          <cell r="K384">
            <v>0</v>
          </cell>
          <cell r="L384">
            <v>16485</v>
          </cell>
          <cell r="M384"/>
          <cell r="N384"/>
          <cell r="O384">
            <v>16485</v>
          </cell>
          <cell r="P384">
            <v>836</v>
          </cell>
          <cell r="Q384">
            <v>6551</v>
          </cell>
          <cell r="R384">
            <v>5227</v>
          </cell>
          <cell r="S384">
            <v>0</v>
          </cell>
          <cell r="T384"/>
          <cell r="U384" t="str">
            <v>0</v>
          </cell>
          <cell r="V384">
            <v>12614</v>
          </cell>
          <cell r="W384">
            <v>3871</v>
          </cell>
          <cell r="X384">
            <v>3871</v>
          </cell>
          <cell r="Y384">
            <v>-3871</v>
          </cell>
          <cell r="Z384" t="str">
            <v>-</v>
          </cell>
          <cell r="AA384"/>
          <cell r="AB384"/>
          <cell r="AC384"/>
          <cell r="AD384" t="str">
            <v>Category-A / Active</v>
          </cell>
          <cell r="AE384" t="str">
            <v>hemeshs23@iitk.ac.in</v>
          </cell>
          <cell r="AF384">
            <v>8890537191</v>
          </cell>
        </row>
        <row r="385">
          <cell r="B385">
            <v>230472</v>
          </cell>
          <cell r="C385" t="str">
            <v>HIMANSHU DUGAR</v>
          </cell>
          <cell r="D385" t="str">
            <v>G</v>
          </cell>
          <cell r="E385">
            <v>168</v>
          </cell>
          <cell r="F385" t="str">
            <v xml:space="preserve">B TECH </v>
          </cell>
          <cell r="G385" t="str">
            <v xml:space="preserve"> CE</v>
          </cell>
          <cell r="H385">
            <v>381</v>
          </cell>
          <cell r="I385">
            <v>0</v>
          </cell>
          <cell r="J385" t="str">
            <v xml:space="preserve"> </v>
          </cell>
          <cell r="K385">
            <v>0</v>
          </cell>
          <cell r="L385">
            <v>18885</v>
          </cell>
          <cell r="M385"/>
          <cell r="N385"/>
          <cell r="O385">
            <v>18885</v>
          </cell>
          <cell r="P385">
            <v>1995</v>
          </cell>
          <cell r="Q385">
            <v>7562</v>
          </cell>
          <cell r="R385">
            <v>5606</v>
          </cell>
          <cell r="S385">
            <v>0</v>
          </cell>
          <cell r="T385"/>
          <cell r="U385" t="str">
            <v>0</v>
          </cell>
          <cell r="V385">
            <v>15163</v>
          </cell>
          <cell r="W385">
            <v>3722</v>
          </cell>
          <cell r="X385">
            <v>3722</v>
          </cell>
          <cell r="Y385">
            <v>-3722</v>
          </cell>
          <cell r="Z385" t="str">
            <v>-</v>
          </cell>
          <cell r="AA385"/>
          <cell r="AB385"/>
          <cell r="AC385"/>
          <cell r="AD385" t="str">
            <v>Category-A / Active</v>
          </cell>
          <cell r="AE385" t="str">
            <v>himanshud23@iitk.ac.in</v>
          </cell>
          <cell r="AF385">
            <v>9460251039</v>
          </cell>
        </row>
        <row r="386">
          <cell r="B386">
            <v>230489</v>
          </cell>
          <cell r="C386" t="str">
            <v>ITESH MISHRA</v>
          </cell>
          <cell r="D386" t="str">
            <v>B</v>
          </cell>
          <cell r="E386">
            <v>321</v>
          </cell>
          <cell r="F386" t="str">
            <v xml:space="preserve">B TECH </v>
          </cell>
          <cell r="G386" t="str">
            <v xml:space="preserve"> BSBE</v>
          </cell>
          <cell r="H386">
            <v>382</v>
          </cell>
          <cell r="I386">
            <v>0</v>
          </cell>
          <cell r="J386" t="str">
            <v xml:space="preserve"> </v>
          </cell>
          <cell r="K386">
            <v>0</v>
          </cell>
          <cell r="L386">
            <v>20550</v>
          </cell>
          <cell r="M386"/>
          <cell r="N386"/>
          <cell r="O386">
            <v>20550</v>
          </cell>
          <cell r="P386">
            <v>1407</v>
          </cell>
          <cell r="Q386">
            <v>8014</v>
          </cell>
          <cell r="R386">
            <v>7012</v>
          </cell>
          <cell r="S386">
            <v>0</v>
          </cell>
          <cell r="T386"/>
          <cell r="U386" t="str">
            <v>0</v>
          </cell>
          <cell r="V386">
            <v>16433</v>
          </cell>
          <cell r="W386">
            <v>4117</v>
          </cell>
          <cell r="X386">
            <v>4117</v>
          </cell>
          <cell r="Y386">
            <v>-4117</v>
          </cell>
          <cell r="Z386" t="str">
            <v>-</v>
          </cell>
          <cell r="AA386"/>
          <cell r="AB386"/>
          <cell r="AC386"/>
          <cell r="AD386" t="str">
            <v>Category-A / Active</v>
          </cell>
          <cell r="AE386" t="str">
            <v>iteshm23@iitk.ac.in</v>
          </cell>
          <cell r="AF386">
            <v>8851510603</v>
          </cell>
        </row>
        <row r="387">
          <cell r="B387">
            <v>230502</v>
          </cell>
          <cell r="C387" t="str">
            <v>JAY MUKESH GUPTA</v>
          </cell>
          <cell r="D387" t="str">
            <v>G</v>
          </cell>
          <cell r="E387">
            <v>376</v>
          </cell>
          <cell r="F387" t="str">
            <v xml:space="preserve">B TECH </v>
          </cell>
          <cell r="G387" t="str">
            <v xml:space="preserve"> MSE</v>
          </cell>
          <cell r="H387">
            <v>383</v>
          </cell>
          <cell r="I387">
            <v>0</v>
          </cell>
          <cell r="J387" t="str">
            <v xml:space="preserve"> </v>
          </cell>
          <cell r="K387">
            <v>0</v>
          </cell>
          <cell r="L387">
            <v>17049</v>
          </cell>
          <cell r="M387"/>
          <cell r="N387"/>
          <cell r="O387">
            <v>17049</v>
          </cell>
          <cell r="P387">
            <v>662</v>
          </cell>
          <cell r="Q387">
            <v>7812</v>
          </cell>
          <cell r="R387">
            <v>5167</v>
          </cell>
          <cell r="S387">
            <v>0</v>
          </cell>
          <cell r="T387"/>
          <cell r="U387" t="str">
            <v>0</v>
          </cell>
          <cell r="V387">
            <v>13641</v>
          </cell>
          <cell r="W387">
            <v>3408</v>
          </cell>
          <cell r="X387">
            <v>3408</v>
          </cell>
          <cell r="Y387">
            <v>-3408</v>
          </cell>
          <cell r="Z387" t="str">
            <v>-</v>
          </cell>
          <cell r="AA387"/>
          <cell r="AB387"/>
          <cell r="AC387"/>
          <cell r="AD387" t="str">
            <v>Category-A / Active</v>
          </cell>
          <cell r="AE387" t="str">
            <v>mgupta23@iitk.ac.in</v>
          </cell>
          <cell r="AF387">
            <v>9588499313</v>
          </cell>
        </row>
        <row r="388">
          <cell r="B388">
            <v>230506</v>
          </cell>
          <cell r="C388" t="str">
            <v>JAYKANT NAYAK</v>
          </cell>
          <cell r="D388" t="str">
            <v>G</v>
          </cell>
          <cell r="E388">
            <v>375</v>
          </cell>
          <cell r="F388" t="str">
            <v xml:space="preserve">B TECH </v>
          </cell>
          <cell r="G388" t="str">
            <v xml:space="preserve"> EE</v>
          </cell>
          <cell r="H388">
            <v>384</v>
          </cell>
          <cell r="I388">
            <v>0</v>
          </cell>
          <cell r="J388" t="str">
            <v xml:space="preserve"> </v>
          </cell>
          <cell r="K388">
            <v>0</v>
          </cell>
          <cell r="L388">
            <v>20145</v>
          </cell>
          <cell r="M388"/>
          <cell r="N388"/>
          <cell r="O388">
            <v>20145</v>
          </cell>
          <cell r="P388">
            <v>1591</v>
          </cell>
          <cell r="Q388">
            <v>7470</v>
          </cell>
          <cell r="R388">
            <v>6086</v>
          </cell>
          <cell r="S388">
            <v>0</v>
          </cell>
          <cell r="T388"/>
          <cell r="U388" t="str">
            <v>0</v>
          </cell>
          <cell r="V388">
            <v>15147</v>
          </cell>
          <cell r="W388">
            <v>4998</v>
          </cell>
          <cell r="X388">
            <v>4998</v>
          </cell>
          <cell r="Y388">
            <v>-4998</v>
          </cell>
          <cell r="Z388" t="str">
            <v>-</v>
          </cell>
          <cell r="AA388"/>
          <cell r="AB388"/>
          <cell r="AC388"/>
          <cell r="AD388" t="str">
            <v>Category-A / Active</v>
          </cell>
          <cell r="AE388" t="str">
            <v>jaykantna23@iitk.ac.in</v>
          </cell>
          <cell r="AF388">
            <v>7224989983</v>
          </cell>
        </row>
        <row r="389">
          <cell r="B389">
            <v>230516</v>
          </cell>
          <cell r="C389" t="str">
            <v>KAMAL YOGESH JAISWAL</v>
          </cell>
          <cell r="D389" t="str">
            <v>D</v>
          </cell>
          <cell r="E389">
            <v>342</v>
          </cell>
          <cell r="F389" t="str">
            <v xml:space="preserve">B TECH </v>
          </cell>
          <cell r="G389" t="str">
            <v xml:space="preserve"> CHE</v>
          </cell>
          <cell r="H389">
            <v>385</v>
          </cell>
          <cell r="I389">
            <v>0</v>
          </cell>
          <cell r="J389" t="str">
            <v xml:space="preserve"> </v>
          </cell>
          <cell r="K389">
            <v>0</v>
          </cell>
          <cell r="L389">
            <v>20661</v>
          </cell>
          <cell r="M389"/>
          <cell r="N389"/>
          <cell r="O389">
            <v>20661</v>
          </cell>
          <cell r="P389" t="str">
            <v>0</v>
          </cell>
          <cell r="Q389">
            <v>9830</v>
          </cell>
          <cell r="R389">
            <v>6469</v>
          </cell>
          <cell r="S389">
            <v>0</v>
          </cell>
          <cell r="T389"/>
          <cell r="U389" t="str">
            <v>0</v>
          </cell>
          <cell r="V389">
            <v>16299</v>
          </cell>
          <cell r="W389">
            <v>4362</v>
          </cell>
          <cell r="X389">
            <v>4362</v>
          </cell>
          <cell r="Y389">
            <v>-4362</v>
          </cell>
          <cell r="Z389" t="str">
            <v>-</v>
          </cell>
          <cell r="AA389"/>
          <cell r="AB389"/>
          <cell r="AC389"/>
          <cell r="AD389" t="str">
            <v>Category-A / Active</v>
          </cell>
          <cell r="AE389" t="str">
            <v>kamalj23@iitk.ac.in</v>
          </cell>
          <cell r="AF389">
            <v>9860816015</v>
          </cell>
        </row>
        <row r="390">
          <cell r="B390">
            <v>230522</v>
          </cell>
          <cell r="C390" t="str">
            <v>KANDULA AMAR NADHU</v>
          </cell>
          <cell r="D390" t="str">
            <v>D</v>
          </cell>
          <cell r="E390">
            <v>344</v>
          </cell>
          <cell r="F390" t="str">
            <v xml:space="preserve">B TECH </v>
          </cell>
          <cell r="G390" t="str">
            <v xml:space="preserve"> CSE</v>
          </cell>
          <cell r="H390">
            <v>386</v>
          </cell>
          <cell r="I390">
            <v>0</v>
          </cell>
          <cell r="J390" t="str">
            <v xml:space="preserve"> </v>
          </cell>
          <cell r="K390">
            <v>0</v>
          </cell>
          <cell r="L390">
            <v>29086</v>
          </cell>
          <cell r="M390"/>
          <cell r="N390"/>
          <cell r="O390">
            <v>29086</v>
          </cell>
          <cell r="P390" t="str">
            <v>0</v>
          </cell>
          <cell r="Q390">
            <v>12105</v>
          </cell>
          <cell r="R390">
            <v>10110</v>
          </cell>
          <cell r="S390">
            <v>0</v>
          </cell>
          <cell r="T390"/>
          <cell r="U390" t="str">
            <v>0</v>
          </cell>
          <cell r="V390">
            <v>22215</v>
          </cell>
          <cell r="W390">
            <v>6871</v>
          </cell>
          <cell r="X390">
            <v>6871</v>
          </cell>
          <cell r="Y390">
            <v>-6871</v>
          </cell>
          <cell r="Z390" t="str">
            <v>-</v>
          </cell>
          <cell r="AA390"/>
          <cell r="AB390"/>
          <cell r="AC390"/>
          <cell r="AD390" t="str">
            <v>Category-D / Active</v>
          </cell>
          <cell r="AE390" t="str">
            <v>amarkn23@iitk.ac.in</v>
          </cell>
          <cell r="AF390">
            <v>9705581287</v>
          </cell>
        </row>
        <row r="391">
          <cell r="B391">
            <v>230529</v>
          </cell>
          <cell r="C391" t="str">
            <v>KARAN GUPTA</v>
          </cell>
          <cell r="D391" t="str">
            <v>G</v>
          </cell>
          <cell r="E391">
            <v>273</v>
          </cell>
          <cell r="F391" t="str">
            <v xml:space="preserve">B TECH </v>
          </cell>
          <cell r="G391" t="str">
            <v xml:space="preserve"> AE</v>
          </cell>
          <cell r="H391">
            <v>387</v>
          </cell>
          <cell r="I391">
            <v>0</v>
          </cell>
          <cell r="J391" t="str">
            <v xml:space="preserve"> </v>
          </cell>
          <cell r="K391">
            <v>0</v>
          </cell>
          <cell r="L391">
            <v>20298</v>
          </cell>
          <cell r="M391"/>
          <cell r="N391"/>
          <cell r="O391">
            <v>20298</v>
          </cell>
          <cell r="P391">
            <v>1779</v>
          </cell>
          <cell r="Q391">
            <v>7698</v>
          </cell>
          <cell r="R391">
            <v>6840</v>
          </cell>
          <cell r="S391">
            <v>0</v>
          </cell>
          <cell r="T391"/>
          <cell r="U391" t="str">
            <v>0</v>
          </cell>
          <cell r="V391">
            <v>16317</v>
          </cell>
          <cell r="W391">
            <v>3981</v>
          </cell>
          <cell r="X391">
            <v>3981</v>
          </cell>
          <cell r="Y391">
            <v>-3981</v>
          </cell>
          <cell r="Z391" t="str">
            <v>-</v>
          </cell>
          <cell r="AA391"/>
          <cell r="AB391"/>
          <cell r="AC391"/>
          <cell r="AD391" t="str">
            <v>Category-A / Active</v>
          </cell>
          <cell r="AE391" t="str">
            <v>karangupta23@iitk.ac.in</v>
          </cell>
          <cell r="AF391">
            <v>6388906710</v>
          </cell>
        </row>
        <row r="392">
          <cell r="B392">
            <v>230530</v>
          </cell>
          <cell r="C392" t="str">
            <v>KARAN KALPESH DAVE</v>
          </cell>
          <cell r="D392" t="str">
            <v>C</v>
          </cell>
          <cell r="E392">
            <v>330</v>
          </cell>
          <cell r="F392" t="str">
            <v xml:space="preserve">B TECH </v>
          </cell>
          <cell r="G392" t="str">
            <v xml:space="preserve"> EE</v>
          </cell>
          <cell r="H392">
            <v>388</v>
          </cell>
          <cell r="I392">
            <v>0</v>
          </cell>
          <cell r="J392" t="str">
            <v xml:space="preserve"> </v>
          </cell>
          <cell r="K392">
            <v>0</v>
          </cell>
          <cell r="L392">
            <v>17714</v>
          </cell>
          <cell r="M392"/>
          <cell r="N392"/>
          <cell r="O392">
            <v>17714</v>
          </cell>
          <cell r="P392">
            <v>1836</v>
          </cell>
          <cell r="Q392">
            <v>7145</v>
          </cell>
          <cell r="R392">
            <v>4283</v>
          </cell>
          <cell r="S392">
            <v>0</v>
          </cell>
          <cell r="T392"/>
          <cell r="U392" t="str">
            <v>0</v>
          </cell>
          <cell r="V392">
            <v>13264</v>
          </cell>
          <cell r="W392">
            <v>4450</v>
          </cell>
          <cell r="X392">
            <v>4450</v>
          </cell>
          <cell r="Y392">
            <v>-4450</v>
          </cell>
          <cell r="Z392" t="str">
            <v>-</v>
          </cell>
          <cell r="AA392"/>
          <cell r="AB392"/>
          <cell r="AC392"/>
          <cell r="AD392" t="str">
            <v>Category-A / Active</v>
          </cell>
          <cell r="AE392" t="str">
            <v>karankal23@iitk.ac.in</v>
          </cell>
          <cell r="AF392">
            <v>9972066466</v>
          </cell>
        </row>
        <row r="393">
          <cell r="B393">
            <v>230534</v>
          </cell>
          <cell r="C393" t="str">
            <v>KARAN KUMAR</v>
          </cell>
          <cell r="D393" t="str">
            <v>E</v>
          </cell>
          <cell r="E393">
            <v>352</v>
          </cell>
          <cell r="F393" t="str">
            <v xml:space="preserve">B TECH </v>
          </cell>
          <cell r="G393" t="str">
            <v xml:space="preserve"> ME</v>
          </cell>
          <cell r="H393">
            <v>389</v>
          </cell>
          <cell r="I393">
            <v>0</v>
          </cell>
          <cell r="J393" t="str">
            <v xml:space="preserve"> </v>
          </cell>
          <cell r="K393">
            <v>0</v>
          </cell>
          <cell r="L393">
            <v>15758</v>
          </cell>
          <cell r="M393"/>
          <cell r="N393"/>
          <cell r="O393">
            <v>15758</v>
          </cell>
          <cell r="P393">
            <v>620</v>
          </cell>
          <cell r="Q393">
            <v>6264</v>
          </cell>
          <cell r="R393">
            <v>5763</v>
          </cell>
          <cell r="S393">
            <v>0</v>
          </cell>
          <cell r="T393"/>
          <cell r="U393" t="str">
            <v>0</v>
          </cell>
          <cell r="V393">
            <v>12647</v>
          </cell>
          <cell r="W393">
            <v>3111</v>
          </cell>
          <cell r="X393">
            <v>3111</v>
          </cell>
          <cell r="Y393">
            <v>-3111</v>
          </cell>
          <cell r="Z393" t="str">
            <v>-</v>
          </cell>
          <cell r="AA393"/>
          <cell r="AB393"/>
          <cell r="AC393"/>
          <cell r="AD393" t="str">
            <v>Category-A / Active</v>
          </cell>
          <cell r="AE393" t="str">
            <v>karankumar23@iitk.ac.in</v>
          </cell>
          <cell r="AF393">
            <v>9523201708</v>
          </cell>
        </row>
        <row r="394">
          <cell r="B394">
            <v>230539</v>
          </cell>
          <cell r="C394" t="str">
            <v>KARPURAPU ANIKET KUMAR</v>
          </cell>
          <cell r="D394" t="str">
            <v>G</v>
          </cell>
          <cell r="E394">
            <v>169</v>
          </cell>
          <cell r="F394" t="str">
            <v xml:space="preserve">B TECH </v>
          </cell>
          <cell r="G394" t="str">
            <v xml:space="preserve"> EE</v>
          </cell>
          <cell r="H394">
            <v>390</v>
          </cell>
          <cell r="I394">
            <v>0</v>
          </cell>
          <cell r="J394" t="str">
            <v xml:space="preserve"> </v>
          </cell>
          <cell r="K394">
            <v>0</v>
          </cell>
          <cell r="L394">
            <v>39140</v>
          </cell>
          <cell r="M394"/>
          <cell r="N394"/>
          <cell r="O394">
            <v>39140</v>
          </cell>
          <cell r="P394" t="str">
            <v>0</v>
          </cell>
          <cell r="Q394">
            <v>0</v>
          </cell>
          <cell r="R394">
            <v>26006</v>
          </cell>
          <cell r="S394">
            <v>0</v>
          </cell>
          <cell r="T394"/>
          <cell r="U394" t="str">
            <v>0</v>
          </cell>
          <cell r="V394">
            <v>26006</v>
          </cell>
          <cell r="W394">
            <v>13134</v>
          </cell>
          <cell r="X394">
            <v>13134</v>
          </cell>
          <cell r="Y394">
            <v>-13134</v>
          </cell>
          <cell r="Z394" t="str">
            <v>-</v>
          </cell>
          <cell r="AA394"/>
          <cell r="AB394"/>
          <cell r="AC394"/>
          <cell r="AD394" t="str">
            <v>Category-A / Active</v>
          </cell>
          <cell r="AE394" t="str">
            <v>aniketkk23@iitk.ac.in</v>
          </cell>
          <cell r="AF394">
            <v>8506880006</v>
          </cell>
        </row>
        <row r="395">
          <cell r="B395">
            <v>230547</v>
          </cell>
          <cell r="C395" t="str">
            <v>KAUSHEY</v>
          </cell>
          <cell r="D395" t="str">
            <v>C</v>
          </cell>
          <cell r="E395">
            <v>335</v>
          </cell>
          <cell r="F395" t="str">
            <v xml:space="preserve">B TECH </v>
          </cell>
          <cell r="G395" t="str">
            <v xml:space="preserve"> CHE</v>
          </cell>
          <cell r="H395">
            <v>391</v>
          </cell>
          <cell r="I395">
            <v>0</v>
          </cell>
          <cell r="J395" t="str">
            <v xml:space="preserve"> </v>
          </cell>
          <cell r="K395">
            <v>0</v>
          </cell>
          <cell r="L395">
            <v>18446</v>
          </cell>
          <cell r="M395"/>
          <cell r="N395"/>
          <cell r="O395">
            <v>18446</v>
          </cell>
          <cell r="P395">
            <v>620</v>
          </cell>
          <cell r="Q395">
            <v>8091</v>
          </cell>
          <cell r="R395">
            <v>6090</v>
          </cell>
          <cell r="S395">
            <v>0</v>
          </cell>
          <cell r="T395"/>
          <cell r="U395" t="str">
            <v>0</v>
          </cell>
          <cell r="V395">
            <v>14801</v>
          </cell>
          <cell r="W395">
            <v>3645</v>
          </cell>
          <cell r="X395">
            <v>3645</v>
          </cell>
          <cell r="Y395">
            <v>-3645</v>
          </cell>
          <cell r="Z395" t="str">
            <v>-</v>
          </cell>
          <cell r="AA395"/>
          <cell r="AB395"/>
          <cell r="AC395"/>
          <cell r="AD395" t="str">
            <v>Category-A / Active</v>
          </cell>
          <cell r="AE395" t="str">
            <v>kaushey23@iitk.ac.in</v>
          </cell>
          <cell r="AF395">
            <v>7080671860</v>
          </cell>
        </row>
        <row r="396">
          <cell r="B396">
            <v>230554</v>
          </cell>
          <cell r="C396" t="str">
            <v>KESHAV BANSAL</v>
          </cell>
          <cell r="D396" t="str">
            <v>C</v>
          </cell>
          <cell r="E396">
            <v>332</v>
          </cell>
          <cell r="F396" t="str">
            <v xml:space="preserve">B S </v>
          </cell>
          <cell r="G396" t="str">
            <v xml:space="preserve"> ECO</v>
          </cell>
          <cell r="H396">
            <v>392</v>
          </cell>
          <cell r="I396">
            <v>0</v>
          </cell>
          <cell r="J396" t="str">
            <v xml:space="preserve"> </v>
          </cell>
          <cell r="K396">
            <v>0</v>
          </cell>
          <cell r="L396">
            <v>19196</v>
          </cell>
          <cell r="M396"/>
          <cell r="N396"/>
          <cell r="O396">
            <v>19196</v>
          </cell>
          <cell r="P396">
            <v>1415</v>
          </cell>
          <cell r="Q396">
            <v>8725</v>
          </cell>
          <cell r="R396">
            <v>5513</v>
          </cell>
          <cell r="S396">
            <v>0</v>
          </cell>
          <cell r="T396"/>
          <cell r="U396" t="str">
            <v>0</v>
          </cell>
          <cell r="V396">
            <v>15653</v>
          </cell>
          <cell r="W396">
            <v>3543</v>
          </cell>
          <cell r="X396">
            <v>3543</v>
          </cell>
          <cell r="Y396">
            <v>-3543</v>
          </cell>
          <cell r="Z396" t="str">
            <v>-</v>
          </cell>
          <cell r="AA396"/>
          <cell r="AB396"/>
          <cell r="AC396"/>
          <cell r="AD396" t="str">
            <v>Category-A / Active</v>
          </cell>
          <cell r="AE396" t="str">
            <v>keshavb23@iitk.ac.in</v>
          </cell>
          <cell r="AF396">
            <v>9034400498</v>
          </cell>
        </row>
        <row r="397">
          <cell r="B397">
            <v>230556</v>
          </cell>
          <cell r="C397" t="str">
            <v>KETHAVATH UPENDAR</v>
          </cell>
          <cell r="D397" t="str">
            <v>G</v>
          </cell>
          <cell r="E397">
            <v>372</v>
          </cell>
          <cell r="F397" t="str">
            <v xml:space="preserve">B S </v>
          </cell>
          <cell r="G397" t="str">
            <v xml:space="preserve"> MTH</v>
          </cell>
          <cell r="H397">
            <v>393</v>
          </cell>
          <cell r="I397">
            <v>0</v>
          </cell>
          <cell r="J397" t="str">
            <v>FBM</v>
          </cell>
          <cell r="K397">
            <v>0</v>
          </cell>
          <cell r="L397">
            <v>21479</v>
          </cell>
          <cell r="M397"/>
          <cell r="N397"/>
          <cell r="O397">
            <v>21479</v>
          </cell>
          <cell r="P397">
            <v>572</v>
          </cell>
          <cell r="Q397">
            <v>0</v>
          </cell>
          <cell r="R397">
            <v>5922</v>
          </cell>
          <cell r="S397">
            <v>0</v>
          </cell>
          <cell r="T397"/>
          <cell r="U397">
            <v>12853</v>
          </cell>
          <cell r="V397">
            <v>19347</v>
          </cell>
          <cell r="W397">
            <v>2132</v>
          </cell>
          <cell r="X397">
            <v>2132</v>
          </cell>
          <cell r="Y397">
            <v>-2132</v>
          </cell>
          <cell r="Z397" t="str">
            <v>-</v>
          </cell>
          <cell r="AA397"/>
          <cell r="AB397"/>
          <cell r="AC397"/>
          <cell r="AD397" t="str">
            <v>Category-B / Active</v>
          </cell>
          <cell r="AE397" t="str">
            <v>kethavath23@iitk.ac.in</v>
          </cell>
          <cell r="AF397">
            <v>8374574481</v>
          </cell>
        </row>
        <row r="398">
          <cell r="B398">
            <v>230570</v>
          </cell>
          <cell r="C398" t="str">
            <v>KRISH AGARWAL</v>
          </cell>
          <cell r="D398" t="str">
            <v>G</v>
          </cell>
          <cell r="E398">
            <v>371</v>
          </cell>
          <cell r="F398" t="str">
            <v xml:space="preserve">B TECH </v>
          </cell>
          <cell r="G398" t="str">
            <v xml:space="preserve"> CHE</v>
          </cell>
          <cell r="H398">
            <v>394</v>
          </cell>
          <cell r="I398">
            <v>0</v>
          </cell>
          <cell r="J398" t="str">
            <v xml:space="preserve"> </v>
          </cell>
          <cell r="K398">
            <v>0</v>
          </cell>
          <cell r="L398">
            <v>19835</v>
          </cell>
          <cell r="M398"/>
          <cell r="N398"/>
          <cell r="O398">
            <v>19835</v>
          </cell>
          <cell r="P398">
            <v>1606</v>
          </cell>
          <cell r="Q398">
            <v>7455</v>
          </cell>
          <cell r="R398">
            <v>6608</v>
          </cell>
          <cell r="S398">
            <v>0</v>
          </cell>
          <cell r="T398"/>
          <cell r="U398" t="str">
            <v>0</v>
          </cell>
          <cell r="V398">
            <v>15669</v>
          </cell>
          <cell r="W398">
            <v>4166</v>
          </cell>
          <cell r="X398">
            <v>4166</v>
          </cell>
          <cell r="Y398">
            <v>-4166</v>
          </cell>
          <cell r="Z398" t="str">
            <v>-</v>
          </cell>
          <cell r="AA398"/>
          <cell r="AB398"/>
          <cell r="AC398"/>
          <cell r="AD398" t="str">
            <v>Category-A / Active</v>
          </cell>
          <cell r="AE398" t="str">
            <v>krisha23@iitk.ac.in</v>
          </cell>
          <cell r="AF398">
            <v>8791142450</v>
          </cell>
        </row>
        <row r="399">
          <cell r="B399">
            <v>230571</v>
          </cell>
          <cell r="C399" t="str">
            <v>KRISH ARORA</v>
          </cell>
          <cell r="D399" t="str">
            <v>E</v>
          </cell>
          <cell r="E399">
            <v>350</v>
          </cell>
          <cell r="F399" t="str">
            <v xml:space="preserve">B TECH </v>
          </cell>
          <cell r="G399" t="str">
            <v xml:space="preserve"> EE</v>
          </cell>
          <cell r="H399">
            <v>395</v>
          </cell>
          <cell r="I399">
            <v>0</v>
          </cell>
          <cell r="J399" t="str">
            <v xml:space="preserve"> </v>
          </cell>
          <cell r="K399">
            <v>0</v>
          </cell>
          <cell r="L399">
            <v>20541</v>
          </cell>
          <cell r="M399"/>
          <cell r="N399"/>
          <cell r="O399">
            <v>20541</v>
          </cell>
          <cell r="P399">
            <v>758</v>
          </cell>
          <cell r="Q399">
            <v>8823</v>
          </cell>
          <cell r="R399">
            <v>6554</v>
          </cell>
          <cell r="S399">
            <v>0</v>
          </cell>
          <cell r="T399"/>
          <cell r="U399" t="str">
            <v>0</v>
          </cell>
          <cell r="V399">
            <v>16135</v>
          </cell>
          <cell r="W399">
            <v>4406</v>
          </cell>
          <cell r="X399">
            <v>4406</v>
          </cell>
          <cell r="Y399">
            <v>-4406</v>
          </cell>
          <cell r="Z399" t="str">
            <v>-</v>
          </cell>
          <cell r="AA399"/>
          <cell r="AB399"/>
          <cell r="AC399"/>
          <cell r="AD399" t="str">
            <v>Category-A / Active</v>
          </cell>
          <cell r="AE399" t="str">
            <v>krishar23@iitk.ac.in</v>
          </cell>
          <cell r="AF399">
            <v>8130633139</v>
          </cell>
        </row>
        <row r="400">
          <cell r="B400">
            <v>230579</v>
          </cell>
          <cell r="C400" t="str">
            <v>KSHETRIMAYUM KEYNON SINGH</v>
          </cell>
          <cell r="D400" t="str">
            <v>G</v>
          </cell>
          <cell r="E400">
            <v>176</v>
          </cell>
          <cell r="F400" t="str">
            <v xml:space="preserve">B TECH </v>
          </cell>
          <cell r="G400" t="str">
            <v xml:space="preserve"> ME</v>
          </cell>
          <cell r="H400">
            <v>396</v>
          </cell>
          <cell r="I400">
            <v>0</v>
          </cell>
          <cell r="J400" t="str">
            <v>FBM</v>
          </cell>
          <cell r="K400">
            <v>0</v>
          </cell>
          <cell r="L400">
            <v>19399</v>
          </cell>
          <cell r="M400"/>
          <cell r="N400"/>
          <cell r="O400">
            <v>19399</v>
          </cell>
          <cell r="P400">
            <v>1485</v>
          </cell>
          <cell r="Q400">
            <v>7579</v>
          </cell>
          <cell r="R400" t="str">
            <v>0</v>
          </cell>
          <cell r="S400">
            <v>0</v>
          </cell>
          <cell r="T400"/>
          <cell r="U400">
            <v>13799</v>
          </cell>
          <cell r="V400">
            <v>22863</v>
          </cell>
          <cell r="W400">
            <v>-3464</v>
          </cell>
          <cell r="X400">
            <v>-3464</v>
          </cell>
          <cell r="Y400">
            <v>3464</v>
          </cell>
          <cell r="Z400" t="str">
            <v>-</v>
          </cell>
          <cell r="AA400"/>
          <cell r="AB400"/>
          <cell r="AC400"/>
          <cell r="AD400" t="str">
            <v>Category-C / Active</v>
          </cell>
          <cell r="AE400" t="str">
            <v>keynonsgh23@iitk.ac.in</v>
          </cell>
          <cell r="AF400">
            <v>9856336627</v>
          </cell>
        </row>
        <row r="401">
          <cell r="B401">
            <v>230580</v>
          </cell>
          <cell r="C401" t="str">
            <v>KSHITIJ BHARDWAJ</v>
          </cell>
          <cell r="D401" t="str">
            <v>D</v>
          </cell>
          <cell r="E401">
            <v>338</v>
          </cell>
          <cell r="F401" t="str">
            <v xml:space="preserve">B TECH </v>
          </cell>
          <cell r="G401" t="str">
            <v xml:space="preserve"> ME</v>
          </cell>
          <cell r="H401">
            <v>397</v>
          </cell>
          <cell r="I401">
            <v>0</v>
          </cell>
          <cell r="J401" t="str">
            <v xml:space="preserve"> </v>
          </cell>
          <cell r="K401">
            <v>0</v>
          </cell>
          <cell r="L401">
            <v>25672</v>
          </cell>
          <cell r="M401"/>
          <cell r="N401"/>
          <cell r="O401">
            <v>25672</v>
          </cell>
          <cell r="P401">
            <v>2082</v>
          </cell>
          <cell r="Q401">
            <v>9769</v>
          </cell>
          <cell r="R401">
            <v>8054</v>
          </cell>
          <cell r="S401">
            <v>0</v>
          </cell>
          <cell r="T401"/>
          <cell r="U401" t="str">
            <v>0</v>
          </cell>
          <cell r="V401">
            <v>19905</v>
          </cell>
          <cell r="W401">
            <v>5767</v>
          </cell>
          <cell r="X401">
            <v>5767</v>
          </cell>
          <cell r="Y401">
            <v>-5767</v>
          </cell>
          <cell r="Z401" t="str">
            <v>-</v>
          </cell>
          <cell r="AA401"/>
          <cell r="AB401"/>
          <cell r="AC401"/>
          <cell r="AD401" t="str">
            <v>Category-A / Active</v>
          </cell>
          <cell r="AE401" t="str">
            <v>kshitijb23@iitk.ac.in</v>
          </cell>
          <cell r="AF401">
            <v>9153164677</v>
          </cell>
        </row>
        <row r="402">
          <cell r="B402">
            <v>230584</v>
          </cell>
          <cell r="C402" t="str">
            <v>KSHITIJ SRIVASTAVA</v>
          </cell>
          <cell r="D402" t="str">
            <v>G</v>
          </cell>
          <cell r="E402">
            <v>375</v>
          </cell>
          <cell r="F402" t="str">
            <v xml:space="preserve">B TECH </v>
          </cell>
          <cell r="G402" t="str">
            <v xml:space="preserve"> CHE</v>
          </cell>
          <cell r="H402">
            <v>398</v>
          </cell>
          <cell r="I402">
            <v>0</v>
          </cell>
          <cell r="J402" t="str">
            <v xml:space="preserve"> </v>
          </cell>
          <cell r="K402">
            <v>0</v>
          </cell>
          <cell r="L402">
            <v>26562</v>
          </cell>
          <cell r="M402"/>
          <cell r="N402"/>
          <cell r="O402">
            <v>26562</v>
          </cell>
          <cell r="P402">
            <v>1924</v>
          </cell>
          <cell r="Q402">
            <v>9269</v>
          </cell>
          <cell r="R402">
            <v>8122</v>
          </cell>
          <cell r="S402">
            <v>0</v>
          </cell>
          <cell r="T402"/>
          <cell r="U402" t="str">
            <v>0</v>
          </cell>
          <cell r="V402">
            <v>19315</v>
          </cell>
          <cell r="W402">
            <v>7247</v>
          </cell>
          <cell r="X402">
            <v>7247</v>
          </cell>
          <cell r="Y402">
            <v>-7247</v>
          </cell>
          <cell r="Z402" t="str">
            <v>-</v>
          </cell>
          <cell r="AA402"/>
          <cell r="AB402"/>
          <cell r="AC402"/>
          <cell r="AD402" t="str">
            <v>Category-A / Active</v>
          </cell>
          <cell r="AE402" t="str">
            <v>kshitijs23@iitk.ac.in</v>
          </cell>
          <cell r="AF402">
            <v>9653065474</v>
          </cell>
        </row>
        <row r="403">
          <cell r="B403">
            <v>230587</v>
          </cell>
          <cell r="C403" t="str">
            <v>KUMAR SHUBHAM</v>
          </cell>
          <cell r="D403" t="str">
            <v>E</v>
          </cell>
          <cell r="E403">
            <v>355</v>
          </cell>
          <cell r="F403" t="str">
            <v xml:space="preserve">B TECH </v>
          </cell>
          <cell r="G403" t="str">
            <v xml:space="preserve"> CHE</v>
          </cell>
          <cell r="H403">
            <v>399</v>
          </cell>
          <cell r="I403">
            <v>0</v>
          </cell>
          <cell r="J403" t="str">
            <v xml:space="preserve"> </v>
          </cell>
          <cell r="K403">
            <v>0</v>
          </cell>
          <cell r="L403">
            <v>22114</v>
          </cell>
          <cell r="M403"/>
          <cell r="N403"/>
          <cell r="O403">
            <v>22114</v>
          </cell>
          <cell r="P403">
            <v>1909</v>
          </cell>
          <cell r="Q403">
            <v>7878</v>
          </cell>
          <cell r="R403">
            <v>7831</v>
          </cell>
          <cell r="S403">
            <v>0</v>
          </cell>
          <cell r="T403"/>
          <cell r="U403" t="str">
            <v>0</v>
          </cell>
          <cell r="V403">
            <v>17618</v>
          </cell>
          <cell r="W403">
            <v>4496</v>
          </cell>
          <cell r="X403">
            <v>4496</v>
          </cell>
          <cell r="Y403">
            <v>-4496</v>
          </cell>
          <cell r="Z403" t="str">
            <v>-</v>
          </cell>
          <cell r="AA403"/>
          <cell r="AB403"/>
          <cell r="AC403"/>
          <cell r="AD403" t="str">
            <v>Category-A / Active</v>
          </cell>
          <cell r="AE403" t="str">
            <v>shubhkumar23@iitk.ac.in</v>
          </cell>
          <cell r="AF403">
            <v>8309715300</v>
          </cell>
        </row>
        <row r="404">
          <cell r="B404">
            <v>230592</v>
          </cell>
          <cell r="C404" t="str">
            <v>KUSHAGRA TIWARI</v>
          </cell>
          <cell r="D404" t="str">
            <v>C</v>
          </cell>
          <cell r="E404">
            <v>333</v>
          </cell>
          <cell r="F404" t="str">
            <v xml:space="preserve">B S </v>
          </cell>
          <cell r="G404" t="str">
            <v xml:space="preserve"> PHY</v>
          </cell>
          <cell r="H404">
            <v>400</v>
          </cell>
          <cell r="I404">
            <v>0</v>
          </cell>
          <cell r="J404" t="str">
            <v xml:space="preserve"> </v>
          </cell>
          <cell r="K404">
            <v>0</v>
          </cell>
          <cell r="L404">
            <v>18813</v>
          </cell>
          <cell r="M404"/>
          <cell r="N404"/>
          <cell r="O404">
            <v>18813</v>
          </cell>
          <cell r="P404">
            <v>2059</v>
          </cell>
          <cell r="Q404">
            <v>7222</v>
          </cell>
          <cell r="R404">
            <v>5630</v>
          </cell>
          <cell r="S404">
            <v>0</v>
          </cell>
          <cell r="T404"/>
          <cell r="U404" t="str">
            <v>0</v>
          </cell>
          <cell r="V404">
            <v>14911</v>
          </cell>
          <cell r="W404">
            <v>3902</v>
          </cell>
          <cell r="X404">
            <v>3902</v>
          </cell>
          <cell r="Y404">
            <v>-3902</v>
          </cell>
          <cell r="Z404" t="str">
            <v>-</v>
          </cell>
          <cell r="AA404"/>
          <cell r="AB404"/>
          <cell r="AC404"/>
          <cell r="AD404" t="str">
            <v>Category-A / Active</v>
          </cell>
          <cell r="AE404" t="str">
            <v>tkushagra23@iitk.ac.in</v>
          </cell>
          <cell r="AF404">
            <v>7566741066</v>
          </cell>
        </row>
        <row r="405">
          <cell r="B405">
            <v>230602</v>
          </cell>
          <cell r="C405" t="str">
            <v>LAVISH KANWA</v>
          </cell>
          <cell r="D405" t="str">
            <v>G</v>
          </cell>
          <cell r="E405">
            <v>274</v>
          </cell>
          <cell r="F405" t="str">
            <v xml:space="preserve">B TECH </v>
          </cell>
          <cell r="G405" t="str">
            <v xml:space="preserve"> CSE</v>
          </cell>
          <cell r="H405">
            <v>401</v>
          </cell>
          <cell r="I405">
            <v>0</v>
          </cell>
          <cell r="J405" t="str">
            <v xml:space="preserve"> </v>
          </cell>
          <cell r="K405">
            <v>0</v>
          </cell>
          <cell r="L405">
            <v>20566</v>
          </cell>
          <cell r="M405"/>
          <cell r="N405"/>
          <cell r="O405">
            <v>20566</v>
          </cell>
          <cell r="P405">
            <v>640</v>
          </cell>
          <cell r="Q405">
            <v>8744</v>
          </cell>
          <cell r="R405">
            <v>6865</v>
          </cell>
          <cell r="S405">
            <v>0</v>
          </cell>
          <cell r="T405"/>
          <cell r="U405" t="str">
            <v>0</v>
          </cell>
          <cell r="V405">
            <v>16249</v>
          </cell>
          <cell r="W405">
            <v>4317</v>
          </cell>
          <cell r="X405">
            <v>4317</v>
          </cell>
          <cell r="Y405">
            <v>-4317</v>
          </cell>
          <cell r="Z405" t="str">
            <v>-</v>
          </cell>
          <cell r="AA405"/>
          <cell r="AB405"/>
          <cell r="AC405"/>
          <cell r="AD405" t="str">
            <v>Category-A / Active</v>
          </cell>
          <cell r="AE405" t="str">
            <v>lavishk23@iitk.ac.in</v>
          </cell>
          <cell r="AF405">
            <v>9166727679</v>
          </cell>
        </row>
        <row r="406">
          <cell r="B406">
            <v>230606</v>
          </cell>
          <cell r="C406" t="str">
            <v>LOKESH KUMAR</v>
          </cell>
          <cell r="D406" t="str">
            <v>G</v>
          </cell>
          <cell r="E406">
            <v>176</v>
          </cell>
          <cell r="F406" t="str">
            <v xml:space="preserve">B TECH </v>
          </cell>
          <cell r="G406" t="str">
            <v xml:space="preserve"> CSE</v>
          </cell>
          <cell r="H406">
            <v>402</v>
          </cell>
          <cell r="I406">
            <v>0</v>
          </cell>
          <cell r="J406" t="str">
            <v xml:space="preserve"> </v>
          </cell>
          <cell r="K406">
            <v>0</v>
          </cell>
          <cell r="L406">
            <v>19742</v>
          </cell>
          <cell r="M406"/>
          <cell r="N406"/>
          <cell r="O406">
            <v>19742</v>
          </cell>
          <cell r="P406">
            <v>1517</v>
          </cell>
          <cell r="Q406">
            <v>7749</v>
          </cell>
          <cell r="R406">
            <v>6517</v>
          </cell>
          <cell r="S406">
            <v>0</v>
          </cell>
          <cell r="T406"/>
          <cell r="U406" t="str">
            <v>0</v>
          </cell>
          <cell r="V406">
            <v>15783</v>
          </cell>
          <cell r="W406">
            <v>3959</v>
          </cell>
          <cell r="X406">
            <v>3959</v>
          </cell>
          <cell r="Y406">
            <v>-3959</v>
          </cell>
          <cell r="Z406" t="str">
            <v>-</v>
          </cell>
          <cell r="AA406"/>
          <cell r="AB406"/>
          <cell r="AC406"/>
          <cell r="AD406" t="str">
            <v>Category-A / Active</v>
          </cell>
          <cell r="AE406" t="str">
            <v>lokeshk23@iitk.ac.in</v>
          </cell>
          <cell r="AF406">
            <v>8079098017</v>
          </cell>
        </row>
        <row r="407">
          <cell r="B407">
            <v>230619</v>
          </cell>
          <cell r="C407" t="str">
            <v>MAINAK SARKAR</v>
          </cell>
          <cell r="D407" t="str">
            <v>E</v>
          </cell>
          <cell r="E407">
            <v>353</v>
          </cell>
          <cell r="F407" t="str">
            <v xml:space="preserve">B S </v>
          </cell>
          <cell r="G407" t="str">
            <v xml:space="preserve"> MTH</v>
          </cell>
          <cell r="H407">
            <v>403</v>
          </cell>
          <cell r="I407">
            <v>0</v>
          </cell>
          <cell r="J407" t="str">
            <v xml:space="preserve"> </v>
          </cell>
          <cell r="K407">
            <v>0</v>
          </cell>
          <cell r="L407">
            <v>24620</v>
          </cell>
          <cell r="M407"/>
          <cell r="N407"/>
          <cell r="O407">
            <v>24620</v>
          </cell>
          <cell r="P407">
            <v>2029</v>
          </cell>
          <cell r="Q407">
            <v>0</v>
          </cell>
          <cell r="R407">
            <v>17557</v>
          </cell>
          <cell r="S407">
            <v>0</v>
          </cell>
          <cell r="T407"/>
          <cell r="U407" t="str">
            <v>0</v>
          </cell>
          <cell r="V407">
            <v>19586</v>
          </cell>
          <cell r="W407">
            <v>5034</v>
          </cell>
          <cell r="X407">
            <v>5034</v>
          </cell>
          <cell r="Y407">
            <v>-5034</v>
          </cell>
          <cell r="Z407" t="str">
            <v>-</v>
          </cell>
          <cell r="AA407"/>
          <cell r="AB407"/>
          <cell r="AC407"/>
          <cell r="AD407" t="str">
            <v>Category-A / Active</v>
          </cell>
          <cell r="AE407" t="str">
            <v>mainaks23@iitk.ac.in</v>
          </cell>
          <cell r="AF407">
            <v>9832443532</v>
          </cell>
        </row>
        <row r="408">
          <cell r="B408">
            <v>230621</v>
          </cell>
          <cell r="C408" t="str">
            <v>MAKWANA KRISHNA LALITBHAI</v>
          </cell>
          <cell r="D408" t="str">
            <v>E</v>
          </cell>
          <cell r="E408">
            <v>358</v>
          </cell>
          <cell r="F408" t="str">
            <v xml:space="preserve">B S </v>
          </cell>
          <cell r="G408" t="str">
            <v xml:space="preserve"> MTH</v>
          </cell>
          <cell r="H408">
            <v>404</v>
          </cell>
          <cell r="I408">
            <v>0</v>
          </cell>
          <cell r="J408" t="str">
            <v xml:space="preserve"> </v>
          </cell>
          <cell r="K408">
            <v>0</v>
          </cell>
          <cell r="L408">
            <v>17111</v>
          </cell>
          <cell r="M408"/>
          <cell r="N408"/>
          <cell r="O408">
            <v>17111</v>
          </cell>
          <cell r="P408">
            <v>1482</v>
          </cell>
          <cell r="Q408">
            <v>6657</v>
          </cell>
          <cell r="R408">
            <v>5299</v>
          </cell>
          <cell r="S408">
            <v>0</v>
          </cell>
          <cell r="T408"/>
          <cell r="U408" t="str">
            <v>0</v>
          </cell>
          <cell r="V408">
            <v>13438</v>
          </cell>
          <cell r="W408">
            <v>3673</v>
          </cell>
          <cell r="X408">
            <v>3673</v>
          </cell>
          <cell r="Y408">
            <v>-3673</v>
          </cell>
          <cell r="Z408" t="str">
            <v>-</v>
          </cell>
          <cell r="AA408"/>
          <cell r="AB408"/>
          <cell r="AC408"/>
          <cell r="AD408" t="str">
            <v>Category-A / Active</v>
          </cell>
          <cell r="AE408" t="str">
            <v>makwanakri23@iitk.ac.in</v>
          </cell>
          <cell r="AF408">
            <v>9909346178</v>
          </cell>
        </row>
        <row r="409">
          <cell r="B409">
            <v>230628</v>
          </cell>
          <cell r="C409" t="str">
            <v>MANDALA HARSHA YOGANANDA BHARATI</v>
          </cell>
          <cell r="D409" t="str">
            <v>E</v>
          </cell>
          <cell r="E409">
            <v>357</v>
          </cell>
          <cell r="F409" t="str">
            <v xml:space="preserve">B S </v>
          </cell>
          <cell r="G409" t="str">
            <v xml:space="preserve"> SDS</v>
          </cell>
          <cell r="H409">
            <v>405</v>
          </cell>
          <cell r="I409">
            <v>0</v>
          </cell>
          <cell r="J409" t="str">
            <v xml:space="preserve"> </v>
          </cell>
          <cell r="K409">
            <v>0</v>
          </cell>
          <cell r="L409">
            <v>21392</v>
          </cell>
          <cell r="M409"/>
          <cell r="N409"/>
          <cell r="O409">
            <v>21392</v>
          </cell>
          <cell r="P409">
            <v>1958</v>
          </cell>
          <cell r="Q409">
            <v>7523</v>
          </cell>
          <cell r="R409">
            <v>7447</v>
          </cell>
          <cell r="S409">
            <v>0</v>
          </cell>
          <cell r="T409"/>
          <cell r="U409" t="str">
            <v>0</v>
          </cell>
          <cell r="V409">
            <v>16928</v>
          </cell>
          <cell r="W409">
            <v>4464</v>
          </cell>
          <cell r="X409">
            <v>4464</v>
          </cell>
          <cell r="Y409">
            <v>-4464</v>
          </cell>
          <cell r="Z409" t="str">
            <v>-</v>
          </cell>
          <cell r="AA409"/>
          <cell r="AB409"/>
          <cell r="AC409"/>
          <cell r="AD409" t="str">
            <v>Category-A / Active</v>
          </cell>
          <cell r="AE409" t="str">
            <v>harshab23@iitk.ac.in</v>
          </cell>
          <cell r="AF409">
            <v>8328336958</v>
          </cell>
        </row>
        <row r="410">
          <cell r="B410">
            <v>230643</v>
          </cell>
          <cell r="C410" t="str">
            <v>MD ARSAL ASIF</v>
          </cell>
          <cell r="D410" t="str">
            <v>G</v>
          </cell>
          <cell r="E410">
            <v>375</v>
          </cell>
          <cell r="F410" t="str">
            <v xml:space="preserve">B S </v>
          </cell>
          <cell r="G410" t="str">
            <v xml:space="preserve"> ECO</v>
          </cell>
          <cell r="H410">
            <v>406</v>
          </cell>
          <cell r="I410">
            <v>0</v>
          </cell>
          <cell r="J410" t="str">
            <v xml:space="preserve"> </v>
          </cell>
          <cell r="K410">
            <v>0</v>
          </cell>
          <cell r="L410">
            <v>23036</v>
          </cell>
          <cell r="M410"/>
          <cell r="N410"/>
          <cell r="O410">
            <v>23036</v>
          </cell>
          <cell r="P410">
            <v>1791</v>
          </cell>
          <cell r="Q410">
            <v>8234</v>
          </cell>
          <cell r="R410">
            <v>7190</v>
          </cell>
          <cell r="S410">
            <v>0</v>
          </cell>
          <cell r="T410"/>
          <cell r="U410" t="str">
            <v>0</v>
          </cell>
          <cell r="V410">
            <v>17215</v>
          </cell>
          <cell r="W410">
            <v>5821</v>
          </cell>
          <cell r="X410">
            <v>5821</v>
          </cell>
          <cell r="Y410">
            <v>-5821</v>
          </cell>
          <cell r="Z410" t="str">
            <v>-</v>
          </cell>
          <cell r="AA410"/>
          <cell r="AB410"/>
          <cell r="AC410"/>
          <cell r="AD410" t="str">
            <v>Category-A / Active</v>
          </cell>
          <cell r="AE410" t="str">
            <v>mdarsal23@iitk.ac.in</v>
          </cell>
          <cell r="AF410">
            <v>7033937340</v>
          </cell>
        </row>
        <row r="411">
          <cell r="B411">
            <v>230646</v>
          </cell>
          <cell r="C411" t="str">
            <v>MEDIDHA ENOCH EMMANUEL</v>
          </cell>
          <cell r="D411" t="str">
            <v>G</v>
          </cell>
          <cell r="E411">
            <v>276</v>
          </cell>
          <cell r="F411" t="str">
            <v xml:space="preserve">B TECH </v>
          </cell>
          <cell r="G411" t="str">
            <v xml:space="preserve"> BSBE</v>
          </cell>
          <cell r="H411">
            <v>407</v>
          </cell>
          <cell r="I411">
            <v>0</v>
          </cell>
          <cell r="J411" t="str">
            <v xml:space="preserve"> </v>
          </cell>
          <cell r="K411">
            <v>0</v>
          </cell>
          <cell r="L411">
            <v>22917</v>
          </cell>
          <cell r="M411"/>
          <cell r="N411"/>
          <cell r="O411">
            <v>22917</v>
          </cell>
          <cell r="P411">
            <v>1587</v>
          </cell>
          <cell r="Q411">
            <v>8730</v>
          </cell>
          <cell r="R411">
            <v>7419</v>
          </cell>
          <cell r="S411">
            <v>0</v>
          </cell>
          <cell r="T411"/>
          <cell r="U411" t="str">
            <v>0</v>
          </cell>
          <cell r="V411">
            <v>17736</v>
          </cell>
          <cell r="W411">
            <v>5181</v>
          </cell>
          <cell r="X411">
            <v>5181</v>
          </cell>
          <cell r="Y411">
            <v>-5181</v>
          </cell>
          <cell r="Z411" t="str">
            <v>-</v>
          </cell>
          <cell r="AA411"/>
          <cell r="AB411"/>
          <cell r="AC411"/>
          <cell r="AD411" t="str">
            <v>Category-A / Active</v>
          </cell>
          <cell r="AE411" t="str">
            <v>enochem23@iitk.ac.in</v>
          </cell>
          <cell r="AF411">
            <v>8341761127</v>
          </cell>
        </row>
        <row r="412">
          <cell r="B412">
            <v>230665</v>
          </cell>
          <cell r="C412" t="str">
            <v>MORE KAPIL PRASHANT</v>
          </cell>
          <cell r="D412" t="str">
            <v>E</v>
          </cell>
          <cell r="E412">
            <v>354</v>
          </cell>
          <cell r="F412" t="str">
            <v xml:space="preserve">B S </v>
          </cell>
          <cell r="G412" t="str">
            <v xml:space="preserve"> MTH</v>
          </cell>
          <cell r="H412">
            <v>408</v>
          </cell>
          <cell r="I412">
            <v>0</v>
          </cell>
          <cell r="J412" t="str">
            <v xml:space="preserve"> </v>
          </cell>
          <cell r="K412">
            <v>0</v>
          </cell>
          <cell r="L412">
            <v>20845</v>
          </cell>
          <cell r="M412"/>
          <cell r="N412"/>
          <cell r="O412">
            <v>20845</v>
          </cell>
          <cell r="P412">
            <v>936</v>
          </cell>
          <cell r="Q412">
            <v>8424</v>
          </cell>
          <cell r="R412">
            <v>6792</v>
          </cell>
          <cell r="S412">
            <v>0</v>
          </cell>
          <cell r="T412"/>
          <cell r="U412" t="str">
            <v>0</v>
          </cell>
          <cell r="V412">
            <v>16152</v>
          </cell>
          <cell r="W412">
            <v>4693</v>
          </cell>
          <cell r="X412">
            <v>4693</v>
          </cell>
          <cell r="Y412">
            <v>-4693</v>
          </cell>
          <cell r="Z412" t="str">
            <v>-</v>
          </cell>
          <cell r="AA412"/>
          <cell r="AB412"/>
          <cell r="AC412"/>
          <cell r="AD412" t="str">
            <v>Category-A / Active</v>
          </cell>
          <cell r="AE412" t="str">
            <v>mkapil23@iitk.ac.in</v>
          </cell>
          <cell r="AF412">
            <v>7768007680</v>
          </cell>
        </row>
        <row r="413">
          <cell r="B413">
            <v>230667</v>
          </cell>
          <cell r="C413" t="str">
            <v>MRINAL CHATURVEDI</v>
          </cell>
          <cell r="D413" t="str">
            <v>G</v>
          </cell>
          <cell r="E413">
            <v>272</v>
          </cell>
          <cell r="F413" t="str">
            <v xml:space="preserve">B TECH </v>
          </cell>
          <cell r="G413" t="str">
            <v xml:space="preserve"> CE</v>
          </cell>
          <cell r="H413">
            <v>409</v>
          </cell>
          <cell r="I413">
            <v>0</v>
          </cell>
          <cell r="J413" t="str">
            <v xml:space="preserve"> </v>
          </cell>
          <cell r="K413">
            <v>0</v>
          </cell>
          <cell r="L413">
            <v>17251</v>
          </cell>
          <cell r="M413"/>
          <cell r="N413"/>
          <cell r="O413">
            <v>17251</v>
          </cell>
          <cell r="P413" t="str">
            <v>0</v>
          </cell>
          <cell r="Q413">
            <v>8083</v>
          </cell>
          <cell r="R413">
            <v>5477</v>
          </cell>
          <cell r="S413">
            <v>0</v>
          </cell>
          <cell r="T413"/>
          <cell r="U413" t="str">
            <v>0</v>
          </cell>
          <cell r="V413">
            <v>13560</v>
          </cell>
          <cell r="W413">
            <v>3691</v>
          </cell>
          <cell r="X413">
            <v>3691</v>
          </cell>
          <cell r="Y413">
            <v>-3691</v>
          </cell>
          <cell r="Z413" t="str">
            <v>-</v>
          </cell>
          <cell r="AA413"/>
          <cell r="AB413"/>
          <cell r="AC413"/>
          <cell r="AD413" t="str">
            <v>Category-A / Active</v>
          </cell>
          <cell r="AE413" t="str">
            <v>mrinalchat23@iitk.ac.in</v>
          </cell>
          <cell r="AF413">
            <v>6376973760</v>
          </cell>
        </row>
        <row r="414">
          <cell r="B414">
            <v>230687</v>
          </cell>
          <cell r="C414" t="str">
            <v>NEEL BASAK</v>
          </cell>
          <cell r="D414" t="str">
            <v>B</v>
          </cell>
          <cell r="E414">
            <v>317</v>
          </cell>
          <cell r="F414" t="str">
            <v xml:space="preserve">B TECH </v>
          </cell>
          <cell r="G414" t="str">
            <v xml:space="preserve"> ME</v>
          </cell>
          <cell r="H414">
            <v>410</v>
          </cell>
          <cell r="I414">
            <v>0</v>
          </cell>
          <cell r="J414" t="str">
            <v xml:space="preserve"> </v>
          </cell>
          <cell r="K414">
            <v>0</v>
          </cell>
          <cell r="L414">
            <v>22594</v>
          </cell>
          <cell r="M414"/>
          <cell r="N414"/>
          <cell r="O414">
            <v>22594</v>
          </cell>
          <cell r="P414">
            <v>2031</v>
          </cell>
          <cell r="Q414">
            <v>8572</v>
          </cell>
          <cell r="R414">
            <v>6795</v>
          </cell>
          <cell r="S414">
            <v>0</v>
          </cell>
          <cell r="T414"/>
          <cell r="U414" t="str">
            <v>0</v>
          </cell>
          <cell r="V414">
            <v>17398</v>
          </cell>
          <cell r="W414">
            <v>5196</v>
          </cell>
          <cell r="X414">
            <v>5196</v>
          </cell>
          <cell r="Y414">
            <v>-5196</v>
          </cell>
          <cell r="Z414" t="str">
            <v>-</v>
          </cell>
          <cell r="AA414"/>
          <cell r="AB414"/>
          <cell r="AC414"/>
          <cell r="AD414" t="str">
            <v>Category-A / Active</v>
          </cell>
          <cell r="AE414" t="str">
            <v>neelbasak23@iitk.ac.in</v>
          </cell>
          <cell r="AF414">
            <v>9779514458</v>
          </cell>
        </row>
        <row r="415">
          <cell r="B415">
            <v>230708</v>
          </cell>
          <cell r="C415" t="str">
            <v>NITHIN DH</v>
          </cell>
          <cell r="D415" t="str">
            <v>E</v>
          </cell>
          <cell r="E415">
            <v>350</v>
          </cell>
          <cell r="F415" t="str">
            <v xml:space="preserve">B TECH </v>
          </cell>
          <cell r="G415" t="str">
            <v xml:space="preserve"> CHE</v>
          </cell>
          <cell r="H415">
            <v>411</v>
          </cell>
          <cell r="I415">
            <v>0</v>
          </cell>
          <cell r="J415" t="str">
            <v xml:space="preserve"> </v>
          </cell>
          <cell r="K415">
            <v>0</v>
          </cell>
          <cell r="L415">
            <v>25945</v>
          </cell>
          <cell r="M415"/>
          <cell r="N415"/>
          <cell r="O415">
            <v>25945</v>
          </cell>
          <cell r="P415" t="str">
            <v>0</v>
          </cell>
          <cell r="Q415">
            <v>0</v>
          </cell>
          <cell r="R415">
            <v>20660</v>
          </cell>
          <cell r="S415">
            <v>0</v>
          </cell>
          <cell r="T415"/>
          <cell r="U415" t="str">
            <v>0</v>
          </cell>
          <cell r="V415">
            <v>20660</v>
          </cell>
          <cell r="W415">
            <v>5285</v>
          </cell>
          <cell r="X415">
            <v>5285</v>
          </cell>
          <cell r="Y415">
            <v>-5285</v>
          </cell>
          <cell r="Z415" t="str">
            <v>-</v>
          </cell>
          <cell r="AA415"/>
          <cell r="AB415"/>
          <cell r="AC415"/>
          <cell r="AD415" t="str">
            <v>Category-A / Active</v>
          </cell>
          <cell r="AE415" t="str">
            <v>nithindh23@iitk.ac.in</v>
          </cell>
          <cell r="AF415">
            <v>9036076039</v>
          </cell>
        </row>
        <row r="416">
          <cell r="B416">
            <v>230714</v>
          </cell>
          <cell r="C416" t="str">
            <v>OM BHARTIYA</v>
          </cell>
          <cell r="D416" t="str">
            <v>G</v>
          </cell>
          <cell r="E416">
            <v>378</v>
          </cell>
          <cell r="F416" t="str">
            <v xml:space="preserve">B S </v>
          </cell>
          <cell r="G416" t="str">
            <v xml:space="preserve"> MTH</v>
          </cell>
          <cell r="H416">
            <v>412</v>
          </cell>
          <cell r="I416">
            <v>0</v>
          </cell>
          <cell r="J416" t="str">
            <v xml:space="preserve"> </v>
          </cell>
          <cell r="K416">
            <v>0</v>
          </cell>
          <cell r="L416">
            <v>24304</v>
          </cell>
          <cell r="M416"/>
          <cell r="N416"/>
          <cell r="O416">
            <v>24304</v>
          </cell>
          <cell r="P416">
            <v>764</v>
          </cell>
          <cell r="Q416">
            <v>9700</v>
          </cell>
          <cell r="R416">
            <v>8724</v>
          </cell>
          <cell r="S416">
            <v>0</v>
          </cell>
          <cell r="T416"/>
          <cell r="U416" t="str">
            <v>0</v>
          </cell>
          <cell r="V416">
            <v>19188</v>
          </cell>
          <cell r="W416">
            <v>5116</v>
          </cell>
          <cell r="X416">
            <v>5116</v>
          </cell>
          <cell r="Y416">
            <v>-5116</v>
          </cell>
          <cell r="Z416" t="str">
            <v>-</v>
          </cell>
          <cell r="AA416"/>
          <cell r="AB416"/>
          <cell r="AC416"/>
          <cell r="AD416" t="str">
            <v>Category-A / Active</v>
          </cell>
          <cell r="AE416" t="str">
            <v>ombhartiya23@iitk.ac.in</v>
          </cell>
          <cell r="AF416">
            <v>8602423430</v>
          </cell>
        </row>
        <row r="417">
          <cell r="B417">
            <v>230715</v>
          </cell>
          <cell r="C417" t="str">
            <v>OM CHANDRAKANT CHAUDHARI</v>
          </cell>
          <cell r="D417" t="str">
            <v>B</v>
          </cell>
          <cell r="E417">
            <v>319</v>
          </cell>
          <cell r="F417" t="str">
            <v xml:space="preserve">B TECH </v>
          </cell>
          <cell r="G417" t="str">
            <v xml:space="preserve"> CSE</v>
          </cell>
          <cell r="H417">
            <v>413</v>
          </cell>
          <cell r="I417">
            <v>0</v>
          </cell>
          <cell r="J417" t="str">
            <v xml:space="preserve"> </v>
          </cell>
          <cell r="K417">
            <v>0</v>
          </cell>
          <cell r="L417">
            <v>20796</v>
          </cell>
          <cell r="M417"/>
          <cell r="N417"/>
          <cell r="O417">
            <v>20796</v>
          </cell>
          <cell r="P417">
            <v>512</v>
          </cell>
          <cell r="Q417">
            <v>0</v>
          </cell>
          <cell r="R417">
            <v>15658</v>
          </cell>
          <cell r="S417">
            <v>0</v>
          </cell>
          <cell r="T417"/>
          <cell r="U417" t="str">
            <v>0</v>
          </cell>
          <cell r="V417">
            <v>16170</v>
          </cell>
          <cell r="W417">
            <v>4626</v>
          </cell>
          <cell r="X417">
            <v>4626</v>
          </cell>
          <cell r="Y417">
            <v>-4626</v>
          </cell>
          <cell r="Z417" t="str">
            <v>-</v>
          </cell>
          <cell r="AA417"/>
          <cell r="AB417"/>
          <cell r="AC417"/>
          <cell r="AD417" t="str">
            <v>Category-A / Active</v>
          </cell>
          <cell r="AE417" t="str">
            <v>omcc23@iitk.ac.in</v>
          </cell>
          <cell r="AF417">
            <v>9699776686</v>
          </cell>
        </row>
        <row r="418">
          <cell r="B418">
            <v>230739</v>
          </cell>
          <cell r="C418" t="str">
            <v>PARV JAIN</v>
          </cell>
          <cell r="D418" t="str">
            <v>G</v>
          </cell>
          <cell r="E418">
            <v>168</v>
          </cell>
          <cell r="F418" t="str">
            <v xml:space="preserve">B S </v>
          </cell>
          <cell r="G418" t="str">
            <v xml:space="preserve"> ECO</v>
          </cell>
          <cell r="H418">
            <v>414</v>
          </cell>
          <cell r="I418">
            <v>0</v>
          </cell>
          <cell r="J418" t="str">
            <v xml:space="preserve"> </v>
          </cell>
          <cell r="K418">
            <v>0</v>
          </cell>
          <cell r="L418">
            <v>22266</v>
          </cell>
          <cell r="M418"/>
          <cell r="N418"/>
          <cell r="O418">
            <v>22266</v>
          </cell>
          <cell r="P418" t="str">
            <v>0</v>
          </cell>
          <cell r="Q418">
            <v>9185</v>
          </cell>
          <cell r="R418">
            <v>6389</v>
          </cell>
          <cell r="S418">
            <v>0</v>
          </cell>
          <cell r="T418"/>
          <cell r="U418" t="str">
            <v>0</v>
          </cell>
          <cell r="V418">
            <v>15574</v>
          </cell>
          <cell r="W418">
            <v>6692</v>
          </cell>
          <cell r="X418">
            <v>6692</v>
          </cell>
          <cell r="Y418">
            <v>-6692</v>
          </cell>
          <cell r="Z418" t="str">
            <v>-</v>
          </cell>
          <cell r="AA418"/>
          <cell r="AB418"/>
          <cell r="AC418"/>
          <cell r="AD418" t="str">
            <v>Category-A / Active</v>
          </cell>
          <cell r="AE418" t="str">
            <v>parvja23@iitk.ac.in</v>
          </cell>
          <cell r="AF418">
            <v>9772212037</v>
          </cell>
        </row>
        <row r="419">
          <cell r="B419">
            <v>230744</v>
          </cell>
          <cell r="C419" t="str">
            <v>PATIL VED VINAY</v>
          </cell>
          <cell r="D419" t="str">
            <v>E</v>
          </cell>
          <cell r="E419">
            <v>349</v>
          </cell>
          <cell r="F419" t="str">
            <v xml:space="preserve">B TECH </v>
          </cell>
          <cell r="G419" t="str">
            <v xml:space="preserve"> MSE</v>
          </cell>
          <cell r="H419">
            <v>415</v>
          </cell>
          <cell r="I419">
            <v>0</v>
          </cell>
          <cell r="J419" t="str">
            <v xml:space="preserve"> </v>
          </cell>
          <cell r="K419">
            <v>0</v>
          </cell>
          <cell r="L419">
            <v>23940</v>
          </cell>
          <cell r="M419"/>
          <cell r="N419"/>
          <cell r="O419">
            <v>23940</v>
          </cell>
          <cell r="P419">
            <v>1322</v>
          </cell>
          <cell r="Q419">
            <v>10187</v>
          </cell>
          <cell r="R419">
            <v>7948</v>
          </cell>
          <cell r="S419">
            <v>0</v>
          </cell>
          <cell r="T419"/>
          <cell r="U419" t="str">
            <v>0</v>
          </cell>
          <cell r="V419">
            <v>19457</v>
          </cell>
          <cell r="W419">
            <v>4483</v>
          </cell>
          <cell r="X419">
            <v>4483</v>
          </cell>
          <cell r="Y419">
            <v>-4483</v>
          </cell>
          <cell r="Z419" t="str">
            <v>-</v>
          </cell>
          <cell r="AA419"/>
          <cell r="AB419"/>
          <cell r="AC419"/>
          <cell r="AD419" t="str">
            <v>Category-A / Active</v>
          </cell>
          <cell r="AE419" t="str">
            <v>vedpatil23@iitk.ac.in</v>
          </cell>
          <cell r="AF419">
            <v>7758802721</v>
          </cell>
        </row>
        <row r="420">
          <cell r="B420">
            <v>230746</v>
          </cell>
          <cell r="C420" t="str">
            <v>PAWAR PRUTHVIRAJ</v>
          </cell>
          <cell r="D420" t="str">
            <v>G</v>
          </cell>
          <cell r="E420">
            <v>276</v>
          </cell>
          <cell r="F420" t="str">
            <v xml:space="preserve">B S </v>
          </cell>
          <cell r="G420" t="str">
            <v xml:space="preserve"> MTH</v>
          </cell>
          <cell r="H420">
            <v>416</v>
          </cell>
          <cell r="I420">
            <v>0</v>
          </cell>
          <cell r="J420" t="str">
            <v xml:space="preserve"> </v>
          </cell>
          <cell r="K420">
            <v>0</v>
          </cell>
          <cell r="L420">
            <v>24921</v>
          </cell>
          <cell r="M420"/>
          <cell r="N420"/>
          <cell r="O420">
            <v>24921</v>
          </cell>
          <cell r="P420">
            <v>512</v>
          </cell>
          <cell r="Q420">
            <v>9925</v>
          </cell>
          <cell r="R420">
            <v>9042</v>
          </cell>
          <cell r="S420">
            <v>0</v>
          </cell>
          <cell r="T420"/>
          <cell r="U420" t="str">
            <v>0</v>
          </cell>
          <cell r="V420">
            <v>19479</v>
          </cell>
          <cell r="W420">
            <v>5442</v>
          </cell>
          <cell r="X420">
            <v>5442</v>
          </cell>
          <cell r="Y420">
            <v>-5442</v>
          </cell>
          <cell r="Z420" t="str">
            <v>-</v>
          </cell>
          <cell r="AA420"/>
          <cell r="AB420"/>
          <cell r="AC420"/>
          <cell r="AD420" t="str">
            <v>Category-C / Active</v>
          </cell>
          <cell r="AE420" t="str">
            <v>pruthviraj23@iitk.ac.in</v>
          </cell>
          <cell r="AF420">
            <v>6301059673</v>
          </cell>
        </row>
        <row r="421">
          <cell r="B421">
            <v>230747</v>
          </cell>
          <cell r="C421" t="str">
            <v>PAWAR VIVEK KEDARNATH</v>
          </cell>
          <cell r="D421" t="str">
            <v>E</v>
          </cell>
          <cell r="E421">
            <v>353</v>
          </cell>
          <cell r="F421" t="str">
            <v xml:space="preserve">B TECH </v>
          </cell>
          <cell r="G421" t="str">
            <v xml:space="preserve"> CHE</v>
          </cell>
          <cell r="H421">
            <v>417</v>
          </cell>
          <cell r="I421">
            <v>0</v>
          </cell>
          <cell r="J421" t="str">
            <v xml:space="preserve"> </v>
          </cell>
          <cell r="K421">
            <v>0</v>
          </cell>
          <cell r="L421">
            <v>22971</v>
          </cell>
          <cell r="M421"/>
          <cell r="N421"/>
          <cell r="O421">
            <v>22971</v>
          </cell>
          <cell r="P421">
            <v>2150</v>
          </cell>
          <cell r="Q421">
            <v>8627</v>
          </cell>
          <cell r="R421">
            <v>8039</v>
          </cell>
          <cell r="S421">
            <v>0</v>
          </cell>
          <cell r="T421"/>
          <cell r="U421" t="str">
            <v>0</v>
          </cell>
          <cell r="V421">
            <v>18816</v>
          </cell>
          <cell r="W421">
            <v>4155</v>
          </cell>
          <cell r="X421">
            <v>4155</v>
          </cell>
          <cell r="Y421">
            <v>-4155</v>
          </cell>
          <cell r="Z421" t="str">
            <v>-</v>
          </cell>
          <cell r="AA421"/>
          <cell r="AB421"/>
          <cell r="AC421"/>
          <cell r="AD421" t="str">
            <v>Category-A / Active</v>
          </cell>
          <cell r="AE421" t="str">
            <v>pawarvi23@iitk.ac.in</v>
          </cell>
          <cell r="AF421">
            <v>8080668254</v>
          </cell>
        </row>
        <row r="422">
          <cell r="B422">
            <v>230749</v>
          </cell>
          <cell r="C422" t="str">
            <v>PEEYUSH AGARWAL</v>
          </cell>
          <cell r="D422" t="str">
            <v>G</v>
          </cell>
          <cell r="E422">
            <v>177</v>
          </cell>
          <cell r="F422" t="str">
            <v xml:space="preserve">B TECH </v>
          </cell>
          <cell r="G422" t="str">
            <v xml:space="preserve"> AE</v>
          </cell>
          <cell r="H422">
            <v>418</v>
          </cell>
          <cell r="I422">
            <v>0</v>
          </cell>
          <cell r="J422" t="str">
            <v xml:space="preserve"> </v>
          </cell>
          <cell r="K422">
            <v>0</v>
          </cell>
          <cell r="L422">
            <v>15524</v>
          </cell>
          <cell r="M422"/>
          <cell r="N422"/>
          <cell r="O422">
            <v>15524</v>
          </cell>
          <cell r="P422">
            <v>512</v>
          </cell>
          <cell r="Q422">
            <v>7007</v>
          </cell>
          <cell r="R422">
            <v>4566</v>
          </cell>
          <cell r="S422">
            <v>0</v>
          </cell>
          <cell r="T422"/>
          <cell r="U422" t="str">
            <v>0</v>
          </cell>
          <cell r="V422">
            <v>12085</v>
          </cell>
          <cell r="W422">
            <v>3439</v>
          </cell>
          <cell r="X422">
            <v>3439</v>
          </cell>
          <cell r="Y422">
            <v>-3439</v>
          </cell>
          <cell r="Z422" t="str">
            <v>-</v>
          </cell>
          <cell r="AA422"/>
          <cell r="AB422"/>
          <cell r="AC422"/>
          <cell r="AD422" t="str">
            <v>Category-A / Active</v>
          </cell>
          <cell r="AE422" t="str">
            <v>peeyusha23@iitk.ac.in</v>
          </cell>
          <cell r="AF422">
            <v>9696945220</v>
          </cell>
        </row>
        <row r="423">
          <cell r="B423">
            <v>230768</v>
          </cell>
          <cell r="C423" t="str">
            <v>PRAKHAR KAUSHAL</v>
          </cell>
          <cell r="D423" t="str">
            <v>E</v>
          </cell>
          <cell r="E423">
            <v>351</v>
          </cell>
          <cell r="F423" t="str">
            <v xml:space="preserve">B TECH </v>
          </cell>
          <cell r="G423" t="str">
            <v xml:space="preserve"> ME</v>
          </cell>
          <cell r="H423">
            <v>419</v>
          </cell>
          <cell r="I423">
            <v>0</v>
          </cell>
          <cell r="J423" t="str">
            <v xml:space="preserve"> </v>
          </cell>
          <cell r="K423">
            <v>0</v>
          </cell>
          <cell r="L423">
            <v>23703</v>
          </cell>
          <cell r="M423"/>
          <cell r="N423"/>
          <cell r="O423">
            <v>23703</v>
          </cell>
          <cell r="P423">
            <v>1368</v>
          </cell>
          <cell r="Q423">
            <v>10600</v>
          </cell>
          <cell r="R423">
            <v>6794</v>
          </cell>
          <cell r="S423">
            <v>0</v>
          </cell>
          <cell r="T423"/>
          <cell r="U423" t="str">
            <v>0</v>
          </cell>
          <cell r="V423">
            <v>18762</v>
          </cell>
          <cell r="W423">
            <v>4941</v>
          </cell>
          <cell r="X423">
            <v>4941</v>
          </cell>
          <cell r="Y423">
            <v>-4941</v>
          </cell>
          <cell r="Z423" t="str">
            <v>-</v>
          </cell>
          <cell r="AA423"/>
          <cell r="AB423"/>
          <cell r="AC423"/>
          <cell r="AD423" t="str">
            <v>Category-A / Active</v>
          </cell>
          <cell r="AE423" t="str">
            <v>prakhark23@iitk.ac.in</v>
          </cell>
          <cell r="AF423">
            <v>7987890805</v>
          </cell>
        </row>
        <row r="424">
          <cell r="B424">
            <v>230775</v>
          </cell>
          <cell r="C424" t="str">
            <v>PRANJAL GUPTA</v>
          </cell>
          <cell r="D424" t="str">
            <v>D</v>
          </cell>
          <cell r="E424">
            <v>342</v>
          </cell>
          <cell r="F424" t="str">
            <v xml:space="preserve">B TECH </v>
          </cell>
          <cell r="G424" t="str">
            <v xml:space="preserve"> CE</v>
          </cell>
          <cell r="H424">
            <v>420</v>
          </cell>
          <cell r="I424">
            <v>0</v>
          </cell>
          <cell r="J424" t="str">
            <v xml:space="preserve"> </v>
          </cell>
          <cell r="K424">
            <v>0</v>
          </cell>
          <cell r="L424">
            <v>17187</v>
          </cell>
          <cell r="M424"/>
          <cell r="N424"/>
          <cell r="O424">
            <v>17187</v>
          </cell>
          <cell r="P424">
            <v>943</v>
          </cell>
          <cell r="Q424">
            <v>7567</v>
          </cell>
          <cell r="R424">
            <v>5384</v>
          </cell>
          <cell r="S424">
            <v>0</v>
          </cell>
          <cell r="T424"/>
          <cell r="U424" t="str">
            <v>0</v>
          </cell>
          <cell r="V424">
            <v>13894</v>
          </cell>
          <cell r="W424">
            <v>3293</v>
          </cell>
          <cell r="X424">
            <v>3293</v>
          </cell>
          <cell r="Y424">
            <v>-3293</v>
          </cell>
          <cell r="Z424" t="str">
            <v>-</v>
          </cell>
          <cell r="AA424"/>
          <cell r="AB424"/>
          <cell r="AC424"/>
          <cell r="AD424" t="str">
            <v>Category-A / Active</v>
          </cell>
          <cell r="AE424" t="str">
            <v>pranjalg23@iitk.ac.in</v>
          </cell>
          <cell r="AF424">
            <v>9599948919</v>
          </cell>
        </row>
        <row r="425">
          <cell r="B425">
            <v>230780</v>
          </cell>
          <cell r="C425" t="str">
            <v>PRATHVI RATHORE</v>
          </cell>
          <cell r="D425" t="str">
            <v>E</v>
          </cell>
          <cell r="E425">
            <v>354</v>
          </cell>
          <cell r="F425" t="str">
            <v xml:space="preserve">B TECH </v>
          </cell>
          <cell r="G425" t="str">
            <v xml:space="preserve"> CHE</v>
          </cell>
          <cell r="H425">
            <v>421</v>
          </cell>
          <cell r="I425">
            <v>0</v>
          </cell>
          <cell r="J425" t="str">
            <v xml:space="preserve"> </v>
          </cell>
          <cell r="K425">
            <v>0</v>
          </cell>
          <cell r="L425">
            <v>20231</v>
          </cell>
          <cell r="M425"/>
          <cell r="N425"/>
          <cell r="O425">
            <v>20231</v>
          </cell>
          <cell r="P425">
            <v>1934</v>
          </cell>
          <cell r="Q425">
            <v>7300</v>
          </cell>
          <cell r="R425">
            <v>5665</v>
          </cell>
          <cell r="S425">
            <v>0</v>
          </cell>
          <cell r="T425"/>
          <cell r="U425" t="str">
            <v>0</v>
          </cell>
          <cell r="V425">
            <v>14899</v>
          </cell>
          <cell r="W425">
            <v>5332</v>
          </cell>
          <cell r="X425">
            <v>5332</v>
          </cell>
          <cell r="Y425">
            <v>-5332</v>
          </cell>
          <cell r="Z425" t="str">
            <v>-</v>
          </cell>
          <cell r="AA425"/>
          <cell r="AB425"/>
          <cell r="AC425"/>
          <cell r="AD425" t="str">
            <v>Category-A / Active</v>
          </cell>
          <cell r="AE425" t="str">
            <v>prathvir23@iitk.ac.in</v>
          </cell>
          <cell r="AF425">
            <v>9294574526</v>
          </cell>
        </row>
        <row r="426">
          <cell r="B426">
            <v>230784</v>
          </cell>
          <cell r="C426" t="str">
            <v>PRATYUSH KUMAR SINGH</v>
          </cell>
          <cell r="D426" t="str">
            <v>D</v>
          </cell>
          <cell r="E426">
            <v>337</v>
          </cell>
          <cell r="F426" t="str">
            <v xml:space="preserve">B TECH </v>
          </cell>
          <cell r="G426" t="str">
            <v xml:space="preserve"> EE</v>
          </cell>
          <cell r="H426">
            <v>422</v>
          </cell>
          <cell r="I426">
            <v>0</v>
          </cell>
          <cell r="J426" t="str">
            <v xml:space="preserve"> </v>
          </cell>
          <cell r="K426">
            <v>0</v>
          </cell>
          <cell r="L426">
            <v>30945</v>
          </cell>
          <cell r="M426"/>
          <cell r="N426"/>
          <cell r="O426">
            <v>30945</v>
          </cell>
          <cell r="P426">
            <v>2392</v>
          </cell>
          <cell r="Q426">
            <v>10974</v>
          </cell>
          <cell r="R426">
            <v>9032</v>
          </cell>
          <cell r="S426">
            <v>0</v>
          </cell>
          <cell r="T426"/>
          <cell r="U426" t="str">
            <v>0</v>
          </cell>
          <cell r="V426">
            <v>22398</v>
          </cell>
          <cell r="W426">
            <v>8547</v>
          </cell>
          <cell r="X426">
            <v>8547</v>
          </cell>
          <cell r="Y426">
            <v>-8547</v>
          </cell>
          <cell r="Z426" t="str">
            <v>-</v>
          </cell>
          <cell r="AA426"/>
          <cell r="AB426"/>
          <cell r="AC426"/>
          <cell r="AD426" t="str">
            <v>Category-A / Active</v>
          </cell>
          <cell r="AE426" t="str">
            <v>pratyushks23@iitk.ac.in</v>
          </cell>
          <cell r="AF426">
            <v>8080098587</v>
          </cell>
        </row>
        <row r="427">
          <cell r="B427">
            <v>230786</v>
          </cell>
          <cell r="C427" t="str">
            <v>PRATYUSH SRIVASTAVA</v>
          </cell>
          <cell r="D427" t="str">
            <v>G</v>
          </cell>
          <cell r="E427">
            <v>171</v>
          </cell>
          <cell r="F427" t="str">
            <v xml:space="preserve">B TECH </v>
          </cell>
          <cell r="G427" t="str">
            <v xml:space="preserve"> EE</v>
          </cell>
          <cell r="H427">
            <v>423</v>
          </cell>
          <cell r="I427">
            <v>0</v>
          </cell>
          <cell r="J427" t="str">
            <v xml:space="preserve"> </v>
          </cell>
          <cell r="K427">
            <v>0</v>
          </cell>
          <cell r="L427">
            <v>24349</v>
          </cell>
          <cell r="M427"/>
          <cell r="N427"/>
          <cell r="O427">
            <v>24349</v>
          </cell>
          <cell r="P427" t="str">
            <v>0</v>
          </cell>
          <cell r="Q427">
            <v>12287</v>
          </cell>
          <cell r="R427">
            <v>6917</v>
          </cell>
          <cell r="S427">
            <v>0</v>
          </cell>
          <cell r="T427"/>
          <cell r="U427" t="str">
            <v>0</v>
          </cell>
          <cell r="V427">
            <v>19204</v>
          </cell>
          <cell r="W427">
            <v>5145</v>
          </cell>
          <cell r="X427">
            <v>5145</v>
          </cell>
          <cell r="Y427">
            <v>-5145</v>
          </cell>
          <cell r="Z427" t="str">
            <v>-</v>
          </cell>
          <cell r="AA427"/>
          <cell r="AB427"/>
          <cell r="AC427"/>
          <cell r="AD427" t="str">
            <v>Category-A / Active</v>
          </cell>
          <cell r="AE427" t="str">
            <v>spratyush23@iitk.ac.in</v>
          </cell>
          <cell r="AF427">
            <v>8756366441</v>
          </cell>
        </row>
        <row r="428">
          <cell r="B428">
            <v>230796</v>
          </cell>
          <cell r="C428" t="str">
            <v>PRIYANGSHU BHATTACHARYYA</v>
          </cell>
          <cell r="D428" t="str">
            <v>D</v>
          </cell>
          <cell r="E428">
            <v>342</v>
          </cell>
          <cell r="F428" t="str">
            <v xml:space="preserve">B S </v>
          </cell>
          <cell r="G428" t="str">
            <v xml:space="preserve"> PHY</v>
          </cell>
          <cell r="H428">
            <v>424</v>
          </cell>
          <cell r="I428">
            <v>0</v>
          </cell>
          <cell r="J428" t="str">
            <v xml:space="preserve"> </v>
          </cell>
          <cell r="K428">
            <v>0</v>
          </cell>
          <cell r="L428">
            <v>18839</v>
          </cell>
          <cell r="M428"/>
          <cell r="N428"/>
          <cell r="O428">
            <v>18839</v>
          </cell>
          <cell r="P428">
            <v>464</v>
          </cell>
          <cell r="Q428">
            <v>8949</v>
          </cell>
          <cell r="R428">
            <v>5689</v>
          </cell>
          <cell r="S428">
            <v>0</v>
          </cell>
          <cell r="T428"/>
          <cell r="U428" t="str">
            <v>0</v>
          </cell>
          <cell r="V428">
            <v>15102</v>
          </cell>
          <cell r="W428">
            <v>3737</v>
          </cell>
          <cell r="X428">
            <v>3737</v>
          </cell>
          <cell r="Y428">
            <v>-3737</v>
          </cell>
          <cell r="Z428" t="str">
            <v>-</v>
          </cell>
          <cell r="AA428"/>
          <cell r="AB428"/>
          <cell r="AC428"/>
          <cell r="AD428" t="str">
            <v>Category-A / Active</v>
          </cell>
          <cell r="AE428" t="str">
            <v>priyangshu23@iitk.ac.in</v>
          </cell>
          <cell r="AF428">
            <v>8413019580</v>
          </cell>
        </row>
        <row r="429">
          <cell r="B429">
            <v>230804</v>
          </cell>
          <cell r="C429" t="str">
            <v>PRIYANSHU KUMAR CHAUDHARY</v>
          </cell>
          <cell r="D429" t="str">
            <v>G</v>
          </cell>
          <cell r="E429">
            <v>275</v>
          </cell>
          <cell r="F429" t="str">
            <v xml:space="preserve">B TECH </v>
          </cell>
          <cell r="G429" t="str">
            <v xml:space="preserve"> CHE</v>
          </cell>
          <cell r="H429">
            <v>425</v>
          </cell>
          <cell r="I429">
            <v>0</v>
          </cell>
          <cell r="J429" t="str">
            <v xml:space="preserve"> </v>
          </cell>
          <cell r="K429">
            <v>0</v>
          </cell>
          <cell r="L429">
            <v>21441</v>
          </cell>
          <cell r="M429"/>
          <cell r="N429"/>
          <cell r="O429">
            <v>21441</v>
          </cell>
          <cell r="P429">
            <v>684</v>
          </cell>
          <cell r="Q429">
            <v>6846</v>
          </cell>
          <cell r="R429">
            <v>6238</v>
          </cell>
          <cell r="S429">
            <v>0</v>
          </cell>
          <cell r="T429"/>
          <cell r="U429" t="str">
            <v>0</v>
          </cell>
          <cell r="V429">
            <v>13768</v>
          </cell>
          <cell r="W429">
            <v>7673</v>
          </cell>
          <cell r="X429">
            <v>7673</v>
          </cell>
          <cell r="Y429">
            <v>-7673</v>
          </cell>
          <cell r="Z429" t="str">
            <v>-</v>
          </cell>
          <cell r="AA429"/>
          <cell r="AB429"/>
          <cell r="AC429"/>
          <cell r="AD429" t="str">
            <v>Category-A / Active</v>
          </cell>
          <cell r="AE429" t="str">
            <v>priyanshuk23@iitk.ac.in</v>
          </cell>
          <cell r="AF429">
            <v>8384804001</v>
          </cell>
        </row>
        <row r="430">
          <cell r="B430">
            <v>230808</v>
          </cell>
          <cell r="C430" t="str">
            <v>PRUTHVIRAJ SURENDRA MEGHE</v>
          </cell>
          <cell r="D430" t="str">
            <v>C</v>
          </cell>
          <cell r="E430">
            <v>330</v>
          </cell>
          <cell r="F430" t="str">
            <v xml:space="preserve">B S </v>
          </cell>
          <cell r="G430" t="str">
            <v xml:space="preserve"> PHY</v>
          </cell>
          <cell r="H430">
            <v>426</v>
          </cell>
          <cell r="I430">
            <v>0</v>
          </cell>
          <cell r="J430" t="str">
            <v xml:space="preserve"> </v>
          </cell>
          <cell r="K430">
            <v>0</v>
          </cell>
          <cell r="L430">
            <v>20582</v>
          </cell>
          <cell r="M430"/>
          <cell r="N430"/>
          <cell r="O430">
            <v>20582</v>
          </cell>
          <cell r="P430">
            <v>1209</v>
          </cell>
          <cell r="Q430">
            <v>7951</v>
          </cell>
          <cell r="R430">
            <v>6831</v>
          </cell>
          <cell r="S430">
            <v>0</v>
          </cell>
          <cell r="T430"/>
          <cell r="U430" t="str">
            <v>0</v>
          </cell>
          <cell r="V430">
            <v>15991</v>
          </cell>
          <cell r="W430">
            <v>4591</v>
          </cell>
          <cell r="X430">
            <v>4591</v>
          </cell>
          <cell r="Y430">
            <v>-4591</v>
          </cell>
          <cell r="Z430" t="str">
            <v>-</v>
          </cell>
          <cell r="AA430"/>
          <cell r="AB430"/>
          <cell r="AC430"/>
          <cell r="AD430" t="str">
            <v>Category-B / Active</v>
          </cell>
          <cell r="AE430" t="str">
            <v>psmeghe23@iitk.ac.in</v>
          </cell>
          <cell r="AF430">
            <v>8767319092</v>
          </cell>
        </row>
        <row r="431">
          <cell r="B431">
            <v>230810</v>
          </cell>
          <cell r="C431" t="str">
            <v>PULKITKUMAR GAJIPARA</v>
          </cell>
          <cell r="D431" t="str">
            <v>D</v>
          </cell>
          <cell r="E431">
            <v>336</v>
          </cell>
          <cell r="F431" t="str">
            <v xml:space="preserve">B TECH </v>
          </cell>
          <cell r="G431" t="str">
            <v xml:space="preserve"> CHE</v>
          </cell>
          <cell r="H431">
            <v>427</v>
          </cell>
          <cell r="I431">
            <v>0</v>
          </cell>
          <cell r="J431" t="str">
            <v xml:space="preserve"> </v>
          </cell>
          <cell r="K431">
            <v>0</v>
          </cell>
          <cell r="L431">
            <v>21144</v>
          </cell>
          <cell r="M431"/>
          <cell r="N431"/>
          <cell r="O431">
            <v>21144</v>
          </cell>
          <cell r="P431">
            <v>780</v>
          </cell>
          <cell r="Q431">
            <v>8982</v>
          </cell>
          <cell r="R431">
            <v>7291</v>
          </cell>
          <cell r="S431">
            <v>0</v>
          </cell>
          <cell r="T431"/>
          <cell r="U431" t="str">
            <v>0</v>
          </cell>
          <cell r="V431">
            <v>17053</v>
          </cell>
          <cell r="W431">
            <v>4091</v>
          </cell>
          <cell r="X431">
            <v>4091</v>
          </cell>
          <cell r="Y431">
            <v>-4091</v>
          </cell>
          <cell r="Z431" t="str">
            <v>-</v>
          </cell>
          <cell r="AA431"/>
          <cell r="AB431"/>
          <cell r="AC431"/>
          <cell r="AD431" t="str">
            <v>Category-A / Active</v>
          </cell>
          <cell r="AE431" t="str">
            <v>pulkitku23@iitk.ac.in</v>
          </cell>
          <cell r="AF431">
            <v>9687813050</v>
          </cell>
        </row>
        <row r="432">
          <cell r="B432">
            <v>230815</v>
          </cell>
          <cell r="C432" t="str">
            <v>PURI RONAV GUNJAN</v>
          </cell>
          <cell r="D432" t="str">
            <v>B</v>
          </cell>
          <cell r="E432">
            <v>318</v>
          </cell>
          <cell r="F432" t="str">
            <v xml:space="preserve">B TECH </v>
          </cell>
          <cell r="G432" t="str">
            <v xml:space="preserve"> CSE</v>
          </cell>
          <cell r="H432">
            <v>428</v>
          </cell>
          <cell r="I432">
            <v>0</v>
          </cell>
          <cell r="J432" t="str">
            <v xml:space="preserve"> </v>
          </cell>
          <cell r="K432">
            <v>0</v>
          </cell>
          <cell r="L432">
            <v>22133</v>
          </cell>
          <cell r="M432"/>
          <cell r="N432"/>
          <cell r="O432">
            <v>22133</v>
          </cell>
          <cell r="P432">
            <v>1052</v>
          </cell>
          <cell r="Q432">
            <v>7289</v>
          </cell>
          <cell r="R432">
            <v>6189</v>
          </cell>
          <cell r="S432">
            <v>0</v>
          </cell>
          <cell r="T432"/>
          <cell r="U432" t="str">
            <v>0</v>
          </cell>
          <cell r="V432">
            <v>14530</v>
          </cell>
          <cell r="W432">
            <v>7603</v>
          </cell>
          <cell r="X432">
            <v>7603</v>
          </cell>
          <cell r="Y432">
            <v>-7603</v>
          </cell>
          <cell r="Z432" t="str">
            <v>-</v>
          </cell>
          <cell r="AA432"/>
          <cell r="AB432"/>
          <cell r="AC432"/>
          <cell r="AD432" t="str">
            <v>Category-A / Active</v>
          </cell>
          <cell r="AE432" t="str">
            <v>ronavgp23@iitk.ac.in</v>
          </cell>
          <cell r="AF432">
            <v>9054744485</v>
          </cell>
        </row>
        <row r="433">
          <cell r="B433">
            <v>230817</v>
          </cell>
          <cell r="C433" t="str">
            <v>PUSHKAR SHAH</v>
          </cell>
          <cell r="D433" t="str">
            <v>G</v>
          </cell>
          <cell r="E433">
            <v>272</v>
          </cell>
          <cell r="F433" t="str">
            <v xml:space="preserve">B S </v>
          </cell>
          <cell r="G433" t="str">
            <v xml:space="preserve"> ES</v>
          </cell>
          <cell r="H433">
            <v>429</v>
          </cell>
          <cell r="I433">
            <v>0</v>
          </cell>
          <cell r="J433" t="str">
            <v xml:space="preserve"> </v>
          </cell>
          <cell r="K433">
            <v>0</v>
          </cell>
          <cell r="L433">
            <v>16069</v>
          </cell>
          <cell r="M433"/>
          <cell r="N433"/>
          <cell r="O433">
            <v>16069</v>
          </cell>
          <cell r="P433">
            <v>525</v>
          </cell>
          <cell r="Q433">
            <v>6907</v>
          </cell>
          <cell r="R433">
            <v>5251</v>
          </cell>
          <cell r="S433">
            <v>0</v>
          </cell>
          <cell r="T433"/>
          <cell r="U433" t="str">
            <v>0</v>
          </cell>
          <cell r="V433">
            <v>12683</v>
          </cell>
          <cell r="W433">
            <v>3386</v>
          </cell>
          <cell r="X433">
            <v>3386</v>
          </cell>
          <cell r="Y433">
            <v>-3386</v>
          </cell>
          <cell r="Z433" t="str">
            <v>-</v>
          </cell>
          <cell r="AA433"/>
          <cell r="AB433"/>
          <cell r="AC433"/>
          <cell r="AD433" t="str">
            <v>Category-A / Active</v>
          </cell>
          <cell r="AE433" t="str">
            <v>spushkar23@iitk.ac.in</v>
          </cell>
          <cell r="AF433">
            <v>8858797521</v>
          </cell>
        </row>
        <row r="434">
          <cell r="B434">
            <v>230823</v>
          </cell>
          <cell r="C434" t="str">
            <v>RAGHUBIR KUMAR</v>
          </cell>
          <cell r="D434" t="str">
            <v>G</v>
          </cell>
          <cell r="E434">
            <v>371</v>
          </cell>
          <cell r="F434" t="str">
            <v xml:space="preserve">B S </v>
          </cell>
          <cell r="G434" t="str">
            <v xml:space="preserve"> ECO</v>
          </cell>
          <cell r="H434">
            <v>430</v>
          </cell>
          <cell r="I434">
            <v>0</v>
          </cell>
          <cell r="J434" t="str">
            <v xml:space="preserve"> </v>
          </cell>
          <cell r="K434">
            <v>0</v>
          </cell>
          <cell r="L434">
            <v>21509</v>
          </cell>
          <cell r="M434"/>
          <cell r="N434"/>
          <cell r="O434">
            <v>21509</v>
          </cell>
          <cell r="P434">
            <v>1591</v>
          </cell>
          <cell r="Q434">
            <v>8783</v>
          </cell>
          <cell r="R434">
            <v>6271</v>
          </cell>
          <cell r="S434">
            <v>0</v>
          </cell>
          <cell r="T434"/>
          <cell r="U434" t="str">
            <v>0</v>
          </cell>
          <cell r="V434">
            <v>16645</v>
          </cell>
          <cell r="W434">
            <v>4864</v>
          </cell>
          <cell r="X434">
            <v>4864</v>
          </cell>
          <cell r="Y434">
            <v>-4864</v>
          </cell>
          <cell r="Z434" t="str">
            <v>-</v>
          </cell>
          <cell r="AA434"/>
          <cell r="AB434"/>
          <cell r="AC434"/>
          <cell r="AD434" t="str">
            <v>Category-A / Active</v>
          </cell>
          <cell r="AE434" t="str">
            <v>raghubirk23@iitk.ac.in</v>
          </cell>
          <cell r="AF434">
            <v>6205929998</v>
          </cell>
        </row>
        <row r="435">
          <cell r="B435">
            <v>230826</v>
          </cell>
          <cell r="C435" t="str">
            <v>RAHUL</v>
          </cell>
          <cell r="D435" t="str">
            <v>C</v>
          </cell>
          <cell r="E435">
            <v>331</v>
          </cell>
          <cell r="F435" t="str">
            <v xml:space="preserve">B TECH </v>
          </cell>
          <cell r="G435" t="str">
            <v xml:space="preserve"> CE</v>
          </cell>
          <cell r="H435">
            <v>431</v>
          </cell>
          <cell r="I435">
            <v>0</v>
          </cell>
          <cell r="J435" t="str">
            <v xml:space="preserve"> </v>
          </cell>
          <cell r="K435">
            <v>0</v>
          </cell>
          <cell r="L435">
            <v>19577</v>
          </cell>
          <cell r="M435"/>
          <cell r="N435"/>
          <cell r="O435">
            <v>19577</v>
          </cell>
          <cell r="P435">
            <v>872</v>
          </cell>
          <cell r="Q435">
            <v>7296</v>
          </cell>
          <cell r="R435">
            <v>5800</v>
          </cell>
          <cell r="S435">
            <v>0</v>
          </cell>
          <cell r="T435"/>
          <cell r="U435" t="str">
            <v>0</v>
          </cell>
          <cell r="V435">
            <v>13968</v>
          </cell>
          <cell r="W435">
            <v>5609</v>
          </cell>
          <cell r="X435">
            <v>5609</v>
          </cell>
          <cell r="Y435">
            <v>-5609</v>
          </cell>
          <cell r="Z435" t="str">
            <v>-</v>
          </cell>
          <cell r="AA435"/>
          <cell r="AB435"/>
          <cell r="AC435"/>
          <cell r="AD435" t="str">
            <v>Category-B / Active</v>
          </cell>
          <cell r="AE435" t="str">
            <v>rahul23@iitk.ac.in</v>
          </cell>
          <cell r="AF435">
            <v>8824979590</v>
          </cell>
        </row>
        <row r="436">
          <cell r="B436">
            <v>230849</v>
          </cell>
          <cell r="C436" t="str">
            <v>RAZIQ ABDULLA A M</v>
          </cell>
          <cell r="D436" t="str">
            <v>E</v>
          </cell>
          <cell r="E436">
            <v>356</v>
          </cell>
          <cell r="F436" t="str">
            <v xml:space="preserve">B TECH </v>
          </cell>
          <cell r="G436" t="str">
            <v xml:space="preserve"> AE</v>
          </cell>
          <cell r="H436">
            <v>432</v>
          </cell>
          <cell r="I436">
            <v>0</v>
          </cell>
          <cell r="J436" t="str">
            <v xml:space="preserve"> </v>
          </cell>
          <cell r="K436">
            <v>0</v>
          </cell>
          <cell r="L436">
            <v>18854</v>
          </cell>
          <cell r="M436"/>
          <cell r="N436"/>
          <cell r="O436">
            <v>18854</v>
          </cell>
          <cell r="P436">
            <v>620</v>
          </cell>
          <cell r="Q436">
            <v>7683</v>
          </cell>
          <cell r="R436">
            <v>6771</v>
          </cell>
          <cell r="S436">
            <v>0</v>
          </cell>
          <cell r="T436"/>
          <cell r="U436" t="str">
            <v>0</v>
          </cell>
          <cell r="V436">
            <v>15074</v>
          </cell>
          <cell r="W436">
            <v>3780</v>
          </cell>
          <cell r="X436">
            <v>3780</v>
          </cell>
          <cell r="Y436">
            <v>-3780</v>
          </cell>
          <cell r="Z436" t="str">
            <v>-</v>
          </cell>
          <cell r="AA436"/>
          <cell r="AB436"/>
          <cell r="AC436"/>
          <cell r="AD436" t="str">
            <v>Category-A / Active</v>
          </cell>
          <cell r="AE436" t="str">
            <v>raziqa23@iitk.ac.in</v>
          </cell>
          <cell r="AF436">
            <v>9567840020</v>
          </cell>
        </row>
        <row r="437">
          <cell r="B437">
            <v>230852</v>
          </cell>
          <cell r="C437" t="str">
            <v>RHYTHM AGRAWAL</v>
          </cell>
          <cell r="D437" t="str">
            <v>G</v>
          </cell>
          <cell r="E437">
            <v>169</v>
          </cell>
          <cell r="F437" t="str">
            <v xml:space="preserve">B S </v>
          </cell>
          <cell r="G437" t="str">
            <v xml:space="preserve"> SDS</v>
          </cell>
          <cell r="H437">
            <v>433</v>
          </cell>
          <cell r="I437">
            <v>0</v>
          </cell>
          <cell r="J437" t="str">
            <v xml:space="preserve"> </v>
          </cell>
          <cell r="K437">
            <v>0</v>
          </cell>
          <cell r="L437">
            <v>22173</v>
          </cell>
          <cell r="M437"/>
          <cell r="N437"/>
          <cell r="O437">
            <v>22173</v>
          </cell>
          <cell r="P437">
            <v>1972</v>
          </cell>
          <cell r="Q437">
            <v>9131</v>
          </cell>
          <cell r="R437">
            <v>6716</v>
          </cell>
          <cell r="S437">
            <v>0</v>
          </cell>
          <cell r="T437"/>
          <cell r="U437" t="str">
            <v>0</v>
          </cell>
          <cell r="V437">
            <v>17819</v>
          </cell>
          <cell r="W437">
            <v>4354</v>
          </cell>
          <cell r="X437">
            <v>4354</v>
          </cell>
          <cell r="Y437">
            <v>-4354</v>
          </cell>
          <cell r="Z437" t="str">
            <v>-</v>
          </cell>
          <cell r="AA437"/>
          <cell r="AB437"/>
          <cell r="AC437"/>
          <cell r="AD437" t="str">
            <v>Category-A / Active</v>
          </cell>
          <cell r="AE437" t="str">
            <v>rhythma23@iitk.ac.in</v>
          </cell>
          <cell r="AF437">
            <v>7024846891</v>
          </cell>
        </row>
        <row r="438">
          <cell r="B438">
            <v>230853</v>
          </cell>
          <cell r="C438" t="str">
            <v>RIDHAM DIVYAKANT SOLANKI</v>
          </cell>
          <cell r="D438" t="str">
            <v>G</v>
          </cell>
          <cell r="E438">
            <v>173</v>
          </cell>
          <cell r="F438" t="str">
            <v xml:space="preserve">B S </v>
          </cell>
          <cell r="G438" t="str">
            <v xml:space="preserve"> MTH</v>
          </cell>
          <cell r="H438">
            <v>434</v>
          </cell>
          <cell r="I438">
            <v>0</v>
          </cell>
          <cell r="J438" t="str">
            <v xml:space="preserve"> </v>
          </cell>
          <cell r="K438">
            <v>0</v>
          </cell>
          <cell r="L438">
            <v>23010</v>
          </cell>
          <cell r="M438"/>
          <cell r="N438"/>
          <cell r="O438">
            <v>23010</v>
          </cell>
          <cell r="P438">
            <v>2028</v>
          </cell>
          <cell r="Q438">
            <v>8878</v>
          </cell>
          <cell r="R438">
            <v>7687</v>
          </cell>
          <cell r="S438">
            <v>0</v>
          </cell>
          <cell r="T438"/>
          <cell r="U438" t="str">
            <v>0</v>
          </cell>
          <cell r="V438">
            <v>18593</v>
          </cell>
          <cell r="W438">
            <v>4417</v>
          </cell>
          <cell r="X438">
            <v>4417</v>
          </cell>
          <cell r="Y438">
            <v>-4417</v>
          </cell>
          <cell r="Z438" t="str">
            <v>-</v>
          </cell>
          <cell r="AA438"/>
          <cell r="AB438"/>
          <cell r="AC438"/>
          <cell r="AD438" t="str">
            <v>Category-A / Active</v>
          </cell>
          <cell r="AE438" t="str">
            <v>ridhamds23@iitk.ac.in</v>
          </cell>
          <cell r="AF438">
            <v>8433768226</v>
          </cell>
        </row>
        <row r="439">
          <cell r="B439">
            <v>230860</v>
          </cell>
          <cell r="C439" t="str">
            <v>RISHI DIVYA KIRTI</v>
          </cell>
          <cell r="D439" t="str">
            <v>B</v>
          </cell>
          <cell r="E439">
            <v>319</v>
          </cell>
          <cell r="F439" t="str">
            <v xml:space="preserve">B TECH </v>
          </cell>
          <cell r="G439" t="str">
            <v xml:space="preserve"> MSE</v>
          </cell>
          <cell r="H439">
            <v>435</v>
          </cell>
          <cell r="I439">
            <v>0</v>
          </cell>
          <cell r="J439" t="str">
            <v xml:space="preserve"> </v>
          </cell>
          <cell r="K439">
            <v>0</v>
          </cell>
          <cell r="L439">
            <v>23442</v>
          </cell>
          <cell r="M439"/>
          <cell r="N439"/>
          <cell r="O439">
            <v>23442</v>
          </cell>
          <cell r="P439">
            <v>620</v>
          </cell>
          <cell r="Q439">
            <v>8345</v>
          </cell>
          <cell r="R439">
            <v>6112</v>
          </cell>
          <cell r="S439">
            <v>0</v>
          </cell>
          <cell r="T439"/>
          <cell r="U439" t="str">
            <v>0</v>
          </cell>
          <cell r="V439">
            <v>15077</v>
          </cell>
          <cell r="W439">
            <v>8365</v>
          </cell>
          <cell r="X439">
            <v>8365</v>
          </cell>
          <cell r="Y439">
            <v>-8365</v>
          </cell>
          <cell r="Z439" t="str">
            <v>-</v>
          </cell>
          <cell r="AA439"/>
          <cell r="AB439"/>
          <cell r="AC439"/>
          <cell r="AD439" t="str">
            <v>Category-A / Active</v>
          </cell>
          <cell r="AE439" t="str">
            <v>rishid23@iitk.ac.in</v>
          </cell>
          <cell r="AF439">
            <v>9153938374</v>
          </cell>
        </row>
        <row r="440">
          <cell r="B440">
            <v>230867</v>
          </cell>
          <cell r="C440" t="str">
            <v>ROHAN RAJ</v>
          </cell>
          <cell r="D440" t="str">
            <v>G</v>
          </cell>
          <cell r="E440">
            <v>277</v>
          </cell>
          <cell r="F440" t="str">
            <v xml:space="preserve">B TECH </v>
          </cell>
          <cell r="G440" t="str">
            <v xml:space="preserve"> EE</v>
          </cell>
          <cell r="H440">
            <v>436</v>
          </cell>
          <cell r="I440">
            <v>0</v>
          </cell>
          <cell r="J440" t="str">
            <v xml:space="preserve"> </v>
          </cell>
          <cell r="K440">
            <v>0</v>
          </cell>
          <cell r="L440">
            <v>17285</v>
          </cell>
          <cell r="M440"/>
          <cell r="N440"/>
          <cell r="O440">
            <v>17285</v>
          </cell>
          <cell r="P440">
            <v>1806</v>
          </cell>
          <cell r="Q440">
            <v>6276</v>
          </cell>
          <cell r="R440">
            <v>5793</v>
          </cell>
          <cell r="S440">
            <v>0</v>
          </cell>
          <cell r="T440"/>
          <cell r="U440" t="str">
            <v>0</v>
          </cell>
          <cell r="V440">
            <v>13875</v>
          </cell>
          <cell r="W440">
            <v>3410</v>
          </cell>
          <cell r="X440">
            <v>3410</v>
          </cell>
          <cell r="Y440">
            <v>-3410</v>
          </cell>
          <cell r="Z440" t="str">
            <v>-</v>
          </cell>
          <cell r="AA440"/>
          <cell r="AB440"/>
          <cell r="AC440"/>
          <cell r="AD440" t="str">
            <v>Category-A / Active</v>
          </cell>
          <cell r="AE440" t="str">
            <v>rohanraj23@iitk.ac.in</v>
          </cell>
          <cell r="AF440">
            <v>9801950033</v>
          </cell>
        </row>
        <row r="441">
          <cell r="B441">
            <v>230872</v>
          </cell>
          <cell r="C441" t="str">
            <v>ROHIT VINOD ATKURKAR</v>
          </cell>
          <cell r="D441" t="str">
            <v>B</v>
          </cell>
          <cell r="E441">
            <v>316</v>
          </cell>
          <cell r="F441" t="str">
            <v xml:space="preserve">B TECH </v>
          </cell>
          <cell r="G441" t="str">
            <v xml:space="preserve"> CSE</v>
          </cell>
          <cell r="H441">
            <v>437</v>
          </cell>
          <cell r="I441">
            <v>0</v>
          </cell>
          <cell r="J441" t="str">
            <v xml:space="preserve"> </v>
          </cell>
          <cell r="K441">
            <v>0</v>
          </cell>
          <cell r="L441">
            <v>23597</v>
          </cell>
          <cell r="M441"/>
          <cell r="N441"/>
          <cell r="O441">
            <v>23597</v>
          </cell>
          <cell r="P441">
            <v>576</v>
          </cell>
          <cell r="Q441">
            <v>9592</v>
          </cell>
          <cell r="R441">
            <v>7975</v>
          </cell>
          <cell r="S441">
            <v>0</v>
          </cell>
          <cell r="T441"/>
          <cell r="U441" t="str">
            <v>0</v>
          </cell>
          <cell r="V441">
            <v>18143</v>
          </cell>
          <cell r="W441">
            <v>5454</v>
          </cell>
          <cell r="X441">
            <v>5454</v>
          </cell>
          <cell r="Y441">
            <v>-5454</v>
          </cell>
          <cell r="Z441" t="str">
            <v>-</v>
          </cell>
          <cell r="AA441"/>
          <cell r="AB441"/>
          <cell r="AC441"/>
          <cell r="AD441" t="str">
            <v>Category-A / Active</v>
          </cell>
          <cell r="AE441" t="str">
            <v>rohitv23@iitk.ac.in</v>
          </cell>
          <cell r="AF441">
            <v>9527191026</v>
          </cell>
        </row>
        <row r="442">
          <cell r="B442">
            <v>230877</v>
          </cell>
          <cell r="C442" t="str">
            <v>ROUSHAN RAJ</v>
          </cell>
          <cell r="D442" t="str">
            <v>C</v>
          </cell>
          <cell r="E442">
            <v>335</v>
          </cell>
          <cell r="F442" t="str">
            <v xml:space="preserve">B TECH </v>
          </cell>
          <cell r="G442" t="str">
            <v xml:space="preserve"> CE</v>
          </cell>
          <cell r="H442">
            <v>438</v>
          </cell>
          <cell r="I442">
            <v>0</v>
          </cell>
          <cell r="J442" t="str">
            <v xml:space="preserve"> </v>
          </cell>
          <cell r="K442">
            <v>0</v>
          </cell>
          <cell r="L442">
            <v>18172</v>
          </cell>
          <cell r="M442"/>
          <cell r="N442"/>
          <cell r="O442">
            <v>18172</v>
          </cell>
          <cell r="P442">
            <v>625</v>
          </cell>
          <cell r="Q442">
            <v>8083</v>
          </cell>
          <cell r="R442">
            <v>5795</v>
          </cell>
          <cell r="S442">
            <v>0</v>
          </cell>
          <cell r="T442"/>
          <cell r="U442" t="str">
            <v>0</v>
          </cell>
          <cell r="V442">
            <v>14503</v>
          </cell>
          <cell r="W442">
            <v>3669</v>
          </cell>
          <cell r="X442">
            <v>3669</v>
          </cell>
          <cell r="Y442">
            <v>-3669</v>
          </cell>
          <cell r="Z442" t="str">
            <v>-</v>
          </cell>
          <cell r="AA442"/>
          <cell r="AB442"/>
          <cell r="AC442"/>
          <cell r="AD442" t="str">
            <v>Category-A / Active</v>
          </cell>
          <cell r="AE442" t="str">
            <v>roushanraj23@iitk.ac.in</v>
          </cell>
          <cell r="AF442">
            <v>9471075667</v>
          </cell>
        </row>
        <row r="443">
          <cell r="B443">
            <v>230897</v>
          </cell>
          <cell r="C443" t="str">
            <v>SAKET SUNIL NANDEDKAR</v>
          </cell>
          <cell r="D443" t="str">
            <v>E</v>
          </cell>
          <cell r="E443">
            <v>351</v>
          </cell>
          <cell r="F443" t="str">
            <v xml:space="preserve">B TECH </v>
          </cell>
          <cell r="G443" t="str">
            <v xml:space="preserve"> ME</v>
          </cell>
          <cell r="H443">
            <v>439</v>
          </cell>
          <cell r="I443">
            <v>0</v>
          </cell>
          <cell r="J443" t="str">
            <v xml:space="preserve"> </v>
          </cell>
          <cell r="K443">
            <v>0</v>
          </cell>
          <cell r="L443">
            <v>29923</v>
          </cell>
          <cell r="M443"/>
          <cell r="N443"/>
          <cell r="O443">
            <v>29923</v>
          </cell>
          <cell r="P443">
            <v>2122</v>
          </cell>
          <cell r="Q443">
            <v>11122</v>
          </cell>
          <cell r="R443">
            <v>10081</v>
          </cell>
          <cell r="S443">
            <v>0</v>
          </cell>
          <cell r="T443"/>
          <cell r="U443" t="str">
            <v>0</v>
          </cell>
          <cell r="V443">
            <v>23325</v>
          </cell>
          <cell r="W443">
            <v>6598</v>
          </cell>
          <cell r="X443">
            <v>6598</v>
          </cell>
          <cell r="Y443">
            <v>-6598</v>
          </cell>
          <cell r="Z443" t="str">
            <v>-</v>
          </cell>
          <cell r="AA443"/>
          <cell r="AB443"/>
          <cell r="AC443"/>
          <cell r="AD443" t="str">
            <v>Category-A / Active</v>
          </cell>
          <cell r="AE443" t="str">
            <v>saketsunil23@iitk.ac.in</v>
          </cell>
          <cell r="AF443">
            <v>9850042147</v>
          </cell>
        </row>
        <row r="444">
          <cell r="B444">
            <v>230908</v>
          </cell>
          <cell r="C444" t="str">
            <v>SANCHIT GARG</v>
          </cell>
          <cell r="D444" t="str">
            <v>G</v>
          </cell>
          <cell r="E444">
            <v>269</v>
          </cell>
          <cell r="F444" t="str">
            <v xml:space="preserve">B TECH </v>
          </cell>
          <cell r="G444" t="str">
            <v xml:space="preserve"> ME</v>
          </cell>
          <cell r="H444">
            <v>440</v>
          </cell>
          <cell r="I444">
            <v>0</v>
          </cell>
          <cell r="J444" t="str">
            <v xml:space="preserve"> </v>
          </cell>
          <cell r="K444">
            <v>0</v>
          </cell>
          <cell r="L444">
            <v>19864</v>
          </cell>
          <cell r="M444"/>
          <cell r="N444"/>
          <cell r="O444">
            <v>19864</v>
          </cell>
          <cell r="P444">
            <v>1882</v>
          </cell>
          <cell r="Q444">
            <v>8349</v>
          </cell>
          <cell r="R444">
            <v>6115</v>
          </cell>
          <cell r="S444">
            <v>0</v>
          </cell>
          <cell r="T444"/>
          <cell r="U444" t="str">
            <v>0</v>
          </cell>
          <cell r="V444">
            <v>16346</v>
          </cell>
          <cell r="W444">
            <v>3518</v>
          </cell>
          <cell r="X444">
            <v>3518</v>
          </cell>
          <cell r="Y444">
            <v>-3518</v>
          </cell>
          <cell r="Z444" t="str">
            <v>-</v>
          </cell>
          <cell r="AA444"/>
          <cell r="AB444"/>
          <cell r="AC444"/>
          <cell r="AD444" t="str">
            <v>Category-A / Active</v>
          </cell>
          <cell r="AE444" t="str">
            <v>sanchitg23@iitk.ac.in</v>
          </cell>
          <cell r="AF444">
            <v>8146681614</v>
          </cell>
        </row>
        <row r="445">
          <cell r="B445">
            <v>230915</v>
          </cell>
          <cell r="C445" t="str">
            <v>SANJAY KUMAR</v>
          </cell>
          <cell r="D445" t="str">
            <v>E</v>
          </cell>
          <cell r="E445">
            <v>356</v>
          </cell>
          <cell r="F445" t="str">
            <v xml:space="preserve">B TECH </v>
          </cell>
          <cell r="G445" t="str">
            <v xml:space="preserve"> ME</v>
          </cell>
          <cell r="H445">
            <v>441</v>
          </cell>
          <cell r="I445">
            <v>0</v>
          </cell>
          <cell r="J445" t="str">
            <v xml:space="preserve"> </v>
          </cell>
          <cell r="K445">
            <v>0</v>
          </cell>
          <cell r="L445">
            <v>16885</v>
          </cell>
          <cell r="M445"/>
          <cell r="N445"/>
          <cell r="O445">
            <v>16885</v>
          </cell>
          <cell r="P445">
            <v>750</v>
          </cell>
          <cell r="Q445">
            <v>0</v>
          </cell>
          <cell r="R445">
            <v>12831</v>
          </cell>
          <cell r="S445">
            <v>0</v>
          </cell>
          <cell r="T445"/>
          <cell r="U445" t="str">
            <v>0</v>
          </cell>
          <cell r="V445">
            <v>13581</v>
          </cell>
          <cell r="W445">
            <v>3304</v>
          </cell>
          <cell r="X445">
            <v>3304</v>
          </cell>
          <cell r="Y445">
            <v>-3304</v>
          </cell>
          <cell r="Z445" t="str">
            <v>-</v>
          </cell>
          <cell r="AA445"/>
          <cell r="AB445"/>
          <cell r="AC445"/>
          <cell r="AD445" t="str">
            <v>Category-B / Active</v>
          </cell>
          <cell r="AE445" t="str">
            <v>sanjayku23@iitk.ac.in</v>
          </cell>
          <cell r="AF445">
            <v>7668078127</v>
          </cell>
        </row>
        <row r="446">
          <cell r="B446">
            <v>230926</v>
          </cell>
          <cell r="C446" t="str">
            <v>SAPTARSHI MANDAL</v>
          </cell>
          <cell r="D446" t="str">
            <v>G</v>
          </cell>
          <cell r="E446">
            <v>269</v>
          </cell>
          <cell r="F446" t="str">
            <v xml:space="preserve">B S </v>
          </cell>
          <cell r="G446" t="str">
            <v xml:space="preserve"> MTH</v>
          </cell>
          <cell r="H446">
            <v>442</v>
          </cell>
          <cell r="I446">
            <v>0</v>
          </cell>
          <cell r="J446" t="str">
            <v xml:space="preserve"> </v>
          </cell>
          <cell r="K446">
            <v>0</v>
          </cell>
          <cell r="L446">
            <v>24162</v>
          </cell>
          <cell r="M446"/>
          <cell r="N446"/>
          <cell r="O446">
            <v>24162</v>
          </cell>
          <cell r="P446">
            <v>1375</v>
          </cell>
          <cell r="Q446">
            <v>7804</v>
          </cell>
          <cell r="R446">
            <v>6216</v>
          </cell>
          <cell r="S446">
            <v>0</v>
          </cell>
          <cell r="T446"/>
          <cell r="U446" t="str">
            <v>0</v>
          </cell>
          <cell r="V446">
            <v>15395</v>
          </cell>
          <cell r="W446">
            <v>8767</v>
          </cell>
          <cell r="X446">
            <v>8767</v>
          </cell>
          <cell r="Y446">
            <v>-8767</v>
          </cell>
          <cell r="Z446" t="str">
            <v>-</v>
          </cell>
          <cell r="AA446"/>
          <cell r="AB446"/>
          <cell r="AC446"/>
          <cell r="AD446" t="str">
            <v>Category-A / Active</v>
          </cell>
          <cell r="AE446" t="str">
            <v>saptarshim23@iitk.ac.in</v>
          </cell>
          <cell r="AF446">
            <v>9831500168</v>
          </cell>
        </row>
        <row r="447">
          <cell r="B447">
            <v>230932</v>
          </cell>
          <cell r="C447" t="str">
            <v>SARVOTTAM SINGH</v>
          </cell>
          <cell r="D447" t="str">
            <v>G</v>
          </cell>
          <cell r="E447">
            <v>380</v>
          </cell>
          <cell r="F447" t="str">
            <v xml:space="preserve">B S </v>
          </cell>
          <cell r="G447" t="str">
            <v xml:space="preserve"> PHY</v>
          </cell>
          <cell r="H447">
            <v>443</v>
          </cell>
          <cell r="I447">
            <v>0</v>
          </cell>
          <cell r="J447" t="str">
            <v xml:space="preserve"> </v>
          </cell>
          <cell r="K447">
            <v>0</v>
          </cell>
          <cell r="L447">
            <v>17077</v>
          </cell>
          <cell r="M447"/>
          <cell r="N447"/>
          <cell r="O447">
            <v>17077</v>
          </cell>
          <cell r="P447">
            <v>620</v>
          </cell>
          <cell r="Q447">
            <v>7376</v>
          </cell>
          <cell r="R447">
            <v>5361</v>
          </cell>
          <cell r="S447">
            <v>0</v>
          </cell>
          <cell r="T447"/>
          <cell r="U447" t="str">
            <v>0</v>
          </cell>
          <cell r="V447">
            <v>13357</v>
          </cell>
          <cell r="W447">
            <v>3720</v>
          </cell>
          <cell r="X447">
            <v>3720</v>
          </cell>
          <cell r="Y447">
            <v>-3720</v>
          </cell>
          <cell r="Z447" t="str">
            <v>-</v>
          </cell>
          <cell r="AA447"/>
          <cell r="AB447"/>
          <cell r="AC447"/>
          <cell r="AD447" t="str">
            <v>Category-A / Active</v>
          </cell>
          <cell r="AE447" t="str">
            <v>sarvottams23@iitk.ac.in</v>
          </cell>
          <cell r="AF447">
            <v>7856067700</v>
          </cell>
        </row>
        <row r="448">
          <cell r="B448">
            <v>230935</v>
          </cell>
          <cell r="C448" t="str">
            <v>SATTYADEEP GARG</v>
          </cell>
          <cell r="D448" t="str">
            <v>C</v>
          </cell>
          <cell r="E448">
            <v>327</v>
          </cell>
          <cell r="F448" t="str">
            <v xml:space="preserve">B TECH </v>
          </cell>
          <cell r="G448" t="str">
            <v xml:space="preserve"> EE</v>
          </cell>
          <cell r="H448">
            <v>444</v>
          </cell>
          <cell r="I448">
            <v>0</v>
          </cell>
          <cell r="J448" t="str">
            <v xml:space="preserve"> </v>
          </cell>
          <cell r="K448">
            <v>0</v>
          </cell>
          <cell r="L448">
            <v>20657</v>
          </cell>
          <cell r="M448"/>
          <cell r="N448"/>
          <cell r="O448">
            <v>20657</v>
          </cell>
          <cell r="P448">
            <v>1267</v>
          </cell>
          <cell r="Q448">
            <v>6650</v>
          </cell>
          <cell r="R448">
            <v>5182</v>
          </cell>
          <cell r="S448">
            <v>0</v>
          </cell>
          <cell r="T448"/>
          <cell r="U448" t="str">
            <v>0</v>
          </cell>
          <cell r="V448">
            <v>13099</v>
          </cell>
          <cell r="W448">
            <v>7558</v>
          </cell>
          <cell r="X448">
            <v>7558</v>
          </cell>
          <cell r="Y448">
            <v>-7558</v>
          </cell>
          <cell r="Z448" t="str">
            <v>-</v>
          </cell>
          <cell r="AA448"/>
          <cell r="AB448"/>
          <cell r="AC448"/>
          <cell r="AD448" t="str">
            <v>Category-A / Active</v>
          </cell>
          <cell r="AE448" t="str">
            <v>sattyadeep23@iitk.ac.in</v>
          </cell>
          <cell r="AF448">
            <v>6283294073</v>
          </cell>
        </row>
        <row r="449">
          <cell r="B449">
            <v>230939</v>
          </cell>
          <cell r="C449" t="str">
            <v>SAUBHAGYA PANDEY</v>
          </cell>
          <cell r="D449" t="str">
            <v>G</v>
          </cell>
          <cell r="E449">
            <v>175</v>
          </cell>
          <cell r="F449" t="str">
            <v xml:space="preserve">B TECH </v>
          </cell>
          <cell r="G449" t="str">
            <v xml:space="preserve"> BSBE</v>
          </cell>
          <cell r="H449">
            <v>445</v>
          </cell>
          <cell r="I449">
            <v>0</v>
          </cell>
          <cell r="J449" t="str">
            <v xml:space="preserve"> </v>
          </cell>
          <cell r="K449">
            <v>0</v>
          </cell>
          <cell r="L449">
            <v>16155</v>
          </cell>
          <cell r="M449"/>
          <cell r="N449"/>
          <cell r="O449">
            <v>16155</v>
          </cell>
          <cell r="P449">
            <v>1623</v>
          </cell>
          <cell r="Q449">
            <v>6446</v>
          </cell>
          <cell r="R449">
            <v>4589</v>
          </cell>
          <cell r="S449">
            <v>0</v>
          </cell>
          <cell r="T449"/>
          <cell r="U449" t="str">
            <v>0</v>
          </cell>
          <cell r="V449">
            <v>12658</v>
          </cell>
          <cell r="W449">
            <v>3497</v>
          </cell>
          <cell r="X449">
            <v>3497</v>
          </cell>
          <cell r="Y449">
            <v>-3497</v>
          </cell>
          <cell r="Z449" t="str">
            <v>-</v>
          </cell>
          <cell r="AA449"/>
          <cell r="AB449"/>
          <cell r="AC449"/>
          <cell r="AD449" t="str">
            <v>Category-A / Active</v>
          </cell>
          <cell r="AE449" t="str">
            <v>saubhagya23@iitk.ac.in</v>
          </cell>
          <cell r="AF449">
            <v>8299861242</v>
          </cell>
        </row>
        <row r="450">
          <cell r="B450">
            <v>230952</v>
          </cell>
          <cell r="C450" t="str">
            <v>SHANTANU PRAKASH</v>
          </cell>
          <cell r="D450" t="str">
            <v>G</v>
          </cell>
          <cell r="E450">
            <v>270</v>
          </cell>
          <cell r="F450" t="str">
            <v xml:space="preserve">B TECH </v>
          </cell>
          <cell r="G450" t="str">
            <v xml:space="preserve"> CHE</v>
          </cell>
          <cell r="H450">
            <v>446</v>
          </cell>
          <cell r="I450">
            <v>0</v>
          </cell>
          <cell r="J450" t="str">
            <v xml:space="preserve"> </v>
          </cell>
          <cell r="K450">
            <v>0</v>
          </cell>
          <cell r="L450">
            <v>26441</v>
          </cell>
          <cell r="M450"/>
          <cell r="N450"/>
          <cell r="O450">
            <v>26441</v>
          </cell>
          <cell r="P450">
            <v>2351</v>
          </cell>
          <cell r="Q450">
            <v>10842</v>
          </cell>
          <cell r="R450">
            <v>7554</v>
          </cell>
          <cell r="S450">
            <v>0</v>
          </cell>
          <cell r="T450"/>
          <cell r="U450" t="str">
            <v>0</v>
          </cell>
          <cell r="V450">
            <v>20747</v>
          </cell>
          <cell r="W450">
            <v>5694</v>
          </cell>
          <cell r="X450">
            <v>5694</v>
          </cell>
          <cell r="Y450">
            <v>-5694</v>
          </cell>
          <cell r="Z450" t="str">
            <v>-</v>
          </cell>
          <cell r="AA450"/>
          <cell r="AB450"/>
          <cell r="AC450"/>
          <cell r="AD450" t="str">
            <v>Category-A / Active</v>
          </cell>
          <cell r="AE450" t="str">
            <v>shantanup23@iitk.ac.in</v>
          </cell>
          <cell r="AF450">
            <v>9334335359</v>
          </cell>
        </row>
        <row r="451">
          <cell r="B451">
            <v>230960</v>
          </cell>
          <cell r="C451" t="str">
            <v>SHAURYA SINGH</v>
          </cell>
          <cell r="D451" t="str">
            <v>G</v>
          </cell>
          <cell r="E451">
            <v>272</v>
          </cell>
          <cell r="F451" t="str">
            <v xml:space="preserve">B TECH </v>
          </cell>
          <cell r="G451" t="str">
            <v xml:space="preserve"> EE</v>
          </cell>
          <cell r="H451">
            <v>447</v>
          </cell>
          <cell r="I451">
            <v>0</v>
          </cell>
          <cell r="J451" t="str">
            <v xml:space="preserve"> </v>
          </cell>
          <cell r="K451">
            <v>0</v>
          </cell>
          <cell r="L451">
            <v>18402</v>
          </cell>
          <cell r="M451"/>
          <cell r="N451"/>
          <cell r="O451">
            <v>18402</v>
          </cell>
          <cell r="P451">
            <v>512</v>
          </cell>
          <cell r="Q451">
            <v>7581</v>
          </cell>
          <cell r="R451">
            <v>6243</v>
          </cell>
          <cell r="S451">
            <v>0</v>
          </cell>
          <cell r="T451"/>
          <cell r="U451" t="str">
            <v>0</v>
          </cell>
          <cell r="V451">
            <v>14336</v>
          </cell>
          <cell r="W451">
            <v>4066</v>
          </cell>
          <cell r="X451">
            <v>4066</v>
          </cell>
          <cell r="Y451">
            <v>-4066</v>
          </cell>
          <cell r="Z451" t="str">
            <v>-</v>
          </cell>
          <cell r="AA451"/>
          <cell r="AB451"/>
          <cell r="AC451"/>
          <cell r="AD451" t="str">
            <v>Category-A / Active</v>
          </cell>
          <cell r="AE451" t="str">
            <v>sshaurya23@iitk.ac.in</v>
          </cell>
          <cell r="AF451">
            <v>8882030850</v>
          </cell>
        </row>
        <row r="452">
          <cell r="B452">
            <v>230961</v>
          </cell>
          <cell r="C452" t="str">
            <v>SHAURYA SRIVASTAVA</v>
          </cell>
          <cell r="D452" t="str">
            <v>D</v>
          </cell>
          <cell r="E452">
            <v>338</v>
          </cell>
          <cell r="F452" t="str">
            <v xml:space="preserve">B TECH </v>
          </cell>
          <cell r="G452" t="str">
            <v xml:space="preserve"> CHE</v>
          </cell>
          <cell r="H452">
            <v>448</v>
          </cell>
          <cell r="I452">
            <v>0</v>
          </cell>
          <cell r="J452" t="str">
            <v xml:space="preserve"> </v>
          </cell>
          <cell r="K452">
            <v>0</v>
          </cell>
          <cell r="L452">
            <v>31317</v>
          </cell>
          <cell r="M452"/>
          <cell r="N452"/>
          <cell r="O452">
            <v>31317</v>
          </cell>
          <cell r="P452">
            <v>2316</v>
          </cell>
          <cell r="Q452">
            <v>10708</v>
          </cell>
          <cell r="R452">
            <v>8456</v>
          </cell>
          <cell r="S452">
            <v>0</v>
          </cell>
          <cell r="T452"/>
          <cell r="U452" t="str">
            <v>0</v>
          </cell>
          <cell r="V452">
            <v>21480</v>
          </cell>
          <cell r="W452">
            <v>9837</v>
          </cell>
          <cell r="X452">
            <v>9837</v>
          </cell>
          <cell r="Y452">
            <v>-9837</v>
          </cell>
          <cell r="Z452" t="str">
            <v>-</v>
          </cell>
          <cell r="AA452"/>
          <cell r="AB452"/>
          <cell r="AC452"/>
          <cell r="AD452" t="str">
            <v>Category-A / Active</v>
          </cell>
          <cell r="AE452" t="str">
            <v>shauryas23@iitk.ac.in</v>
          </cell>
          <cell r="AF452">
            <v>9984765315</v>
          </cell>
        </row>
        <row r="453">
          <cell r="B453">
            <v>230969</v>
          </cell>
          <cell r="C453" t="str">
            <v>SHIVAM MEENA</v>
          </cell>
          <cell r="D453" t="str">
            <v>E</v>
          </cell>
          <cell r="E453">
            <v>355</v>
          </cell>
          <cell r="F453" t="str">
            <v xml:space="preserve">B TECH </v>
          </cell>
          <cell r="G453" t="str">
            <v xml:space="preserve"> CE</v>
          </cell>
          <cell r="H453">
            <v>449</v>
          </cell>
          <cell r="I453">
            <v>0</v>
          </cell>
          <cell r="J453" t="str">
            <v xml:space="preserve"> </v>
          </cell>
          <cell r="K453">
            <v>0</v>
          </cell>
          <cell r="L453">
            <v>19108</v>
          </cell>
          <cell r="M453"/>
          <cell r="N453"/>
          <cell r="O453">
            <v>19108</v>
          </cell>
          <cell r="P453">
            <v>672</v>
          </cell>
          <cell r="Q453">
            <v>8267</v>
          </cell>
          <cell r="R453">
            <v>5952</v>
          </cell>
          <cell r="S453">
            <v>0</v>
          </cell>
          <cell r="T453"/>
          <cell r="U453" t="str">
            <v>0</v>
          </cell>
          <cell r="V453">
            <v>14891</v>
          </cell>
          <cell r="W453">
            <v>4217</v>
          </cell>
          <cell r="X453">
            <v>4217</v>
          </cell>
          <cell r="Y453">
            <v>-4217</v>
          </cell>
          <cell r="Z453" t="str">
            <v>-</v>
          </cell>
          <cell r="AA453"/>
          <cell r="AB453"/>
          <cell r="AC453"/>
          <cell r="AD453" t="str">
            <v>Category-A / Active</v>
          </cell>
          <cell r="AE453" t="str">
            <v>shivamme23@iitk.ac.in</v>
          </cell>
          <cell r="AF453">
            <v>7983218589</v>
          </cell>
        </row>
        <row r="454">
          <cell r="B454">
            <v>230972</v>
          </cell>
          <cell r="C454" t="str">
            <v>SHIVAM YADAV</v>
          </cell>
          <cell r="D454" t="str">
            <v>C</v>
          </cell>
          <cell r="E454">
            <v>334</v>
          </cell>
          <cell r="F454" t="str">
            <v xml:space="preserve">B TECH </v>
          </cell>
          <cell r="G454" t="str">
            <v xml:space="preserve"> EE</v>
          </cell>
          <cell r="H454">
            <v>450</v>
          </cell>
          <cell r="I454">
            <v>0</v>
          </cell>
          <cell r="J454" t="str">
            <v xml:space="preserve"> </v>
          </cell>
          <cell r="K454">
            <v>0</v>
          </cell>
          <cell r="L454">
            <v>16927</v>
          </cell>
          <cell r="M454"/>
          <cell r="N454"/>
          <cell r="O454">
            <v>16927</v>
          </cell>
          <cell r="P454">
            <v>749</v>
          </cell>
          <cell r="Q454">
            <v>0</v>
          </cell>
          <cell r="R454">
            <v>12766</v>
          </cell>
          <cell r="S454">
            <v>0</v>
          </cell>
          <cell r="T454"/>
          <cell r="U454" t="str">
            <v>0</v>
          </cell>
          <cell r="V454">
            <v>13515</v>
          </cell>
          <cell r="W454">
            <v>3412</v>
          </cell>
          <cell r="X454">
            <v>3412</v>
          </cell>
          <cell r="Y454">
            <v>-3412</v>
          </cell>
          <cell r="Z454" t="str">
            <v>-</v>
          </cell>
          <cell r="AA454"/>
          <cell r="AB454"/>
          <cell r="AC454"/>
          <cell r="AD454" t="str">
            <v>Category-A / Active</v>
          </cell>
          <cell r="AE454" t="str">
            <v>shivamy23@iitk.ac.in</v>
          </cell>
          <cell r="AF454">
            <v>8791647484</v>
          </cell>
        </row>
        <row r="455">
          <cell r="B455">
            <v>230973</v>
          </cell>
          <cell r="C455" t="str">
            <v>SHIVAM YAGYASEN</v>
          </cell>
          <cell r="D455" t="str">
            <v>G</v>
          </cell>
          <cell r="E455">
            <v>380</v>
          </cell>
          <cell r="F455" t="str">
            <v xml:space="preserve">B TECH </v>
          </cell>
          <cell r="G455" t="str">
            <v xml:space="preserve"> EE</v>
          </cell>
          <cell r="H455">
            <v>451</v>
          </cell>
          <cell r="I455">
            <v>0</v>
          </cell>
          <cell r="J455" t="str">
            <v xml:space="preserve"> </v>
          </cell>
          <cell r="K455">
            <v>0</v>
          </cell>
          <cell r="L455">
            <v>18274</v>
          </cell>
          <cell r="M455"/>
          <cell r="N455"/>
          <cell r="O455">
            <v>18274</v>
          </cell>
          <cell r="P455">
            <v>948</v>
          </cell>
          <cell r="Q455">
            <v>7325</v>
          </cell>
          <cell r="R455">
            <v>6252</v>
          </cell>
          <cell r="S455">
            <v>0</v>
          </cell>
          <cell r="T455"/>
          <cell r="U455" t="str">
            <v>0</v>
          </cell>
          <cell r="V455">
            <v>14525</v>
          </cell>
          <cell r="W455">
            <v>3749</v>
          </cell>
          <cell r="X455">
            <v>3749</v>
          </cell>
          <cell r="Y455">
            <v>-3749</v>
          </cell>
          <cell r="Z455" t="str">
            <v>-</v>
          </cell>
          <cell r="AA455"/>
          <cell r="AB455"/>
          <cell r="AC455"/>
          <cell r="AD455" t="str">
            <v>Category-D / Active</v>
          </cell>
          <cell r="AE455" t="str">
            <v>shivamyg23@iitk.ac.in</v>
          </cell>
          <cell r="AF455">
            <v>9795805780</v>
          </cell>
        </row>
        <row r="456">
          <cell r="B456">
            <v>230977</v>
          </cell>
          <cell r="C456" t="str">
            <v>SHIVANSH YADAV</v>
          </cell>
          <cell r="D456" t="str">
            <v>D</v>
          </cell>
          <cell r="E456">
            <v>336</v>
          </cell>
          <cell r="F456" t="str">
            <v xml:space="preserve">B S </v>
          </cell>
          <cell r="G456" t="str">
            <v xml:space="preserve"> MTH</v>
          </cell>
          <cell r="H456">
            <v>452</v>
          </cell>
          <cell r="I456">
            <v>0</v>
          </cell>
          <cell r="J456" t="str">
            <v xml:space="preserve"> </v>
          </cell>
          <cell r="K456">
            <v>0</v>
          </cell>
          <cell r="L456">
            <v>21973</v>
          </cell>
          <cell r="M456"/>
          <cell r="N456"/>
          <cell r="O456">
            <v>21973</v>
          </cell>
          <cell r="P456">
            <v>1372</v>
          </cell>
          <cell r="Q456">
            <v>10182</v>
          </cell>
          <cell r="R456">
            <v>6629</v>
          </cell>
          <cell r="S456">
            <v>0</v>
          </cell>
          <cell r="T456"/>
          <cell r="U456" t="str">
            <v>0</v>
          </cell>
          <cell r="V456">
            <v>18183</v>
          </cell>
          <cell r="W456">
            <v>3790</v>
          </cell>
          <cell r="X456">
            <v>3790</v>
          </cell>
          <cell r="Y456">
            <v>-3790</v>
          </cell>
          <cell r="Z456" t="str">
            <v>-</v>
          </cell>
          <cell r="AA456"/>
          <cell r="AB456"/>
          <cell r="AC456"/>
          <cell r="AD456" t="str">
            <v>Category-A / Active</v>
          </cell>
          <cell r="AE456" t="str">
            <v>shivanshy23@iitk.ac.in</v>
          </cell>
          <cell r="AF456">
            <v>9518252055</v>
          </cell>
        </row>
        <row r="457">
          <cell r="B457">
            <v>230979</v>
          </cell>
          <cell r="C457" t="str">
            <v>SHIVRAM KHATIK</v>
          </cell>
          <cell r="D457" t="str">
            <v>C</v>
          </cell>
          <cell r="E457">
            <v>328</v>
          </cell>
          <cell r="F457" t="str">
            <v xml:space="preserve">B TECH </v>
          </cell>
          <cell r="G457" t="str">
            <v xml:space="preserve"> EE</v>
          </cell>
          <cell r="H457">
            <v>453</v>
          </cell>
          <cell r="I457">
            <v>0</v>
          </cell>
          <cell r="J457" t="str">
            <v xml:space="preserve"> </v>
          </cell>
          <cell r="K457">
            <v>0</v>
          </cell>
          <cell r="L457">
            <v>15092</v>
          </cell>
          <cell r="M457"/>
          <cell r="N457"/>
          <cell r="O457">
            <v>15092</v>
          </cell>
          <cell r="P457">
            <v>620</v>
          </cell>
          <cell r="Q457">
            <v>6794</v>
          </cell>
          <cell r="R457">
            <v>4509</v>
          </cell>
          <cell r="S457">
            <v>0</v>
          </cell>
          <cell r="T457"/>
          <cell r="U457" t="str">
            <v>0</v>
          </cell>
          <cell r="V457">
            <v>11923</v>
          </cell>
          <cell r="W457">
            <v>3169</v>
          </cell>
          <cell r="X457">
            <v>3169</v>
          </cell>
          <cell r="Y457">
            <v>-3169</v>
          </cell>
          <cell r="Z457" t="str">
            <v>-</v>
          </cell>
          <cell r="AA457"/>
          <cell r="AB457"/>
          <cell r="AC457"/>
          <cell r="AD457" t="str">
            <v>Category-A / Active</v>
          </cell>
          <cell r="AE457" t="str">
            <v>shivramk23@iitk.ac.in</v>
          </cell>
          <cell r="AF457">
            <v>8209367680</v>
          </cell>
        </row>
        <row r="458">
          <cell r="B458">
            <v>230989</v>
          </cell>
          <cell r="C458" t="str">
            <v>SHREYANSH SINGH</v>
          </cell>
          <cell r="D458" t="str">
            <v>C</v>
          </cell>
          <cell r="E458">
            <v>329</v>
          </cell>
          <cell r="F458" t="str">
            <v xml:space="preserve">B S </v>
          </cell>
          <cell r="G458" t="str">
            <v xml:space="preserve"> ECO</v>
          </cell>
          <cell r="H458">
            <v>454</v>
          </cell>
          <cell r="I458">
            <v>0</v>
          </cell>
          <cell r="J458" t="str">
            <v xml:space="preserve"> </v>
          </cell>
          <cell r="K458">
            <v>0</v>
          </cell>
          <cell r="L458">
            <v>16657</v>
          </cell>
          <cell r="M458"/>
          <cell r="N458"/>
          <cell r="O458">
            <v>16657</v>
          </cell>
          <cell r="P458">
            <v>1613</v>
          </cell>
          <cell r="Q458">
            <v>6708</v>
          </cell>
          <cell r="R458">
            <v>4994</v>
          </cell>
          <cell r="S458">
            <v>0</v>
          </cell>
          <cell r="T458"/>
          <cell r="U458" t="str">
            <v>0</v>
          </cell>
          <cell r="V458">
            <v>13315</v>
          </cell>
          <cell r="W458">
            <v>3342</v>
          </cell>
          <cell r="X458">
            <v>3342</v>
          </cell>
          <cell r="Y458">
            <v>-3342</v>
          </cell>
          <cell r="Z458" t="str">
            <v>-</v>
          </cell>
          <cell r="AA458"/>
          <cell r="AB458"/>
          <cell r="AC458"/>
          <cell r="AD458" t="str">
            <v>Category-A / Active</v>
          </cell>
          <cell r="AE458" t="str">
            <v>ssingh23@iitk.ac.in</v>
          </cell>
          <cell r="AF458">
            <v>9950507234</v>
          </cell>
        </row>
        <row r="459">
          <cell r="B459">
            <v>230991</v>
          </cell>
          <cell r="C459" t="str">
            <v>SHREYAS GUPTA</v>
          </cell>
          <cell r="D459" t="str">
            <v>B</v>
          </cell>
          <cell r="E459">
            <v>315</v>
          </cell>
          <cell r="F459" t="str">
            <v xml:space="preserve">B TECH </v>
          </cell>
          <cell r="G459" t="str">
            <v xml:space="preserve"> CHE</v>
          </cell>
          <cell r="H459">
            <v>455</v>
          </cell>
          <cell r="I459">
            <v>0</v>
          </cell>
          <cell r="J459" t="str">
            <v xml:space="preserve"> </v>
          </cell>
          <cell r="K459">
            <v>0</v>
          </cell>
          <cell r="L459">
            <v>21648</v>
          </cell>
          <cell r="M459"/>
          <cell r="N459"/>
          <cell r="O459">
            <v>21648</v>
          </cell>
          <cell r="P459">
            <v>1656</v>
          </cell>
          <cell r="Q459">
            <v>0</v>
          </cell>
          <cell r="R459">
            <v>15275</v>
          </cell>
          <cell r="S459">
            <v>0</v>
          </cell>
          <cell r="T459"/>
          <cell r="U459" t="str">
            <v>0</v>
          </cell>
          <cell r="V459">
            <v>16931</v>
          </cell>
          <cell r="W459">
            <v>4717</v>
          </cell>
          <cell r="X459">
            <v>4717</v>
          </cell>
          <cell r="Y459">
            <v>-4717</v>
          </cell>
          <cell r="Z459" t="str">
            <v>-</v>
          </cell>
          <cell r="AA459"/>
          <cell r="AB459"/>
          <cell r="AC459"/>
          <cell r="AD459" t="str">
            <v>Category-A / Active</v>
          </cell>
          <cell r="AE459" t="str">
            <v>shreyasg23@iitk.ac.in</v>
          </cell>
          <cell r="AF459">
            <v>8269430906</v>
          </cell>
        </row>
        <row r="460">
          <cell r="B460">
            <v>230999</v>
          </cell>
          <cell r="C460" t="str">
            <v>SHUBHAM SINGH</v>
          </cell>
          <cell r="D460" t="str">
            <v>D</v>
          </cell>
          <cell r="E460">
            <v>343</v>
          </cell>
          <cell r="F460" t="str">
            <v xml:space="preserve">B TECH </v>
          </cell>
          <cell r="G460" t="str">
            <v xml:space="preserve"> CHE</v>
          </cell>
          <cell r="H460">
            <v>456</v>
          </cell>
          <cell r="I460">
            <v>0</v>
          </cell>
          <cell r="J460" t="str">
            <v>FBM</v>
          </cell>
          <cell r="K460">
            <v>0</v>
          </cell>
          <cell r="L460">
            <v>17611</v>
          </cell>
          <cell r="M460"/>
          <cell r="N460"/>
          <cell r="O460">
            <v>17611</v>
          </cell>
          <cell r="P460">
            <v>620</v>
          </cell>
          <cell r="Q460">
            <v>1965</v>
          </cell>
          <cell r="R460">
            <v>1413</v>
          </cell>
          <cell r="S460">
            <v>0</v>
          </cell>
          <cell r="T460"/>
          <cell r="U460">
            <v>12376</v>
          </cell>
          <cell r="V460">
            <v>16374</v>
          </cell>
          <cell r="W460">
            <v>1237</v>
          </cell>
          <cell r="X460">
            <v>1237</v>
          </cell>
          <cell r="Y460">
            <v>-1237</v>
          </cell>
          <cell r="Z460" t="str">
            <v>-</v>
          </cell>
          <cell r="AA460"/>
          <cell r="AB460"/>
          <cell r="AC460"/>
          <cell r="AD460" t="str">
            <v>Category-A / Active</v>
          </cell>
          <cell r="AE460" t="str">
            <v>shubhamsg23@iitk.ac.in</v>
          </cell>
          <cell r="AF460">
            <v>8237447541</v>
          </cell>
        </row>
        <row r="461">
          <cell r="B461">
            <v>231002</v>
          </cell>
          <cell r="C461" t="str">
            <v>SIDDARTH DIXIT</v>
          </cell>
          <cell r="D461" t="str">
            <v>E</v>
          </cell>
          <cell r="E461">
            <v>358</v>
          </cell>
          <cell r="F461" t="str">
            <v xml:space="preserve">B TECH </v>
          </cell>
          <cell r="G461" t="str">
            <v xml:space="preserve"> ME</v>
          </cell>
          <cell r="H461">
            <v>457</v>
          </cell>
          <cell r="I461">
            <v>0</v>
          </cell>
          <cell r="J461" t="str">
            <v xml:space="preserve"> </v>
          </cell>
          <cell r="K461">
            <v>0</v>
          </cell>
          <cell r="L461">
            <v>13418</v>
          </cell>
          <cell r="M461"/>
          <cell r="N461"/>
          <cell r="O461">
            <v>13418</v>
          </cell>
          <cell r="P461" t="str">
            <v>0</v>
          </cell>
          <cell r="Q461">
            <v>0</v>
          </cell>
          <cell r="R461">
            <v>11264</v>
          </cell>
          <cell r="S461">
            <v>0</v>
          </cell>
          <cell r="T461"/>
          <cell r="U461" t="str">
            <v>0</v>
          </cell>
          <cell r="V461">
            <v>11264</v>
          </cell>
          <cell r="W461">
            <v>2154</v>
          </cell>
          <cell r="X461">
            <v>2154</v>
          </cell>
          <cell r="Y461">
            <v>-2154</v>
          </cell>
          <cell r="Z461" t="str">
            <v>-</v>
          </cell>
          <cell r="AA461"/>
          <cell r="AB461"/>
          <cell r="AC461"/>
          <cell r="AD461" t="str">
            <v>Category-D / Active</v>
          </cell>
          <cell r="AE461" t="str">
            <v>siddarthd23@iitk.ac.in</v>
          </cell>
          <cell r="AF461">
            <v>8874121699</v>
          </cell>
        </row>
        <row r="462">
          <cell r="B462">
            <v>231003</v>
          </cell>
          <cell r="C462" t="str">
            <v>SIDDHANT SHEKHAR</v>
          </cell>
          <cell r="D462" t="str">
            <v>G</v>
          </cell>
          <cell r="E462">
            <v>270</v>
          </cell>
          <cell r="F462" t="str">
            <v xml:space="preserve">B TECH </v>
          </cell>
          <cell r="G462" t="str">
            <v xml:space="preserve"> CE</v>
          </cell>
          <cell r="H462">
            <v>458</v>
          </cell>
          <cell r="I462">
            <v>0</v>
          </cell>
          <cell r="J462" t="str">
            <v xml:space="preserve"> </v>
          </cell>
          <cell r="K462">
            <v>0</v>
          </cell>
          <cell r="L462">
            <v>26584</v>
          </cell>
          <cell r="M462"/>
          <cell r="N462"/>
          <cell r="O462">
            <v>26584</v>
          </cell>
          <cell r="P462" t="str">
            <v>0</v>
          </cell>
          <cell r="Q462">
            <v>10913</v>
          </cell>
          <cell r="R462">
            <v>6587</v>
          </cell>
          <cell r="S462">
            <v>0</v>
          </cell>
          <cell r="T462"/>
          <cell r="U462" t="str">
            <v>0</v>
          </cell>
          <cell r="V462">
            <v>17500</v>
          </cell>
          <cell r="W462">
            <v>9084</v>
          </cell>
          <cell r="X462">
            <v>9084</v>
          </cell>
          <cell r="Y462">
            <v>-9084</v>
          </cell>
          <cell r="Z462" t="str">
            <v>-</v>
          </cell>
          <cell r="AA462"/>
          <cell r="AB462"/>
          <cell r="AC462"/>
          <cell r="AD462" t="str">
            <v>Category-A / Active</v>
          </cell>
          <cell r="AE462" t="str">
            <v>sidshekhar23@iitk.ac.in</v>
          </cell>
          <cell r="AF462">
            <v>7488045960</v>
          </cell>
        </row>
        <row r="463">
          <cell r="B463">
            <v>231005</v>
          </cell>
          <cell r="C463" t="str">
            <v>SIDDHARTH JAISWAL</v>
          </cell>
          <cell r="D463" t="str">
            <v>G</v>
          </cell>
          <cell r="E463">
            <v>175</v>
          </cell>
          <cell r="F463" t="str">
            <v xml:space="preserve">B TECH </v>
          </cell>
          <cell r="G463" t="str">
            <v xml:space="preserve"> CE</v>
          </cell>
          <cell r="H463">
            <v>459</v>
          </cell>
          <cell r="I463">
            <v>0</v>
          </cell>
          <cell r="J463" t="str">
            <v xml:space="preserve"> </v>
          </cell>
          <cell r="K463">
            <v>0</v>
          </cell>
          <cell r="L463">
            <v>22028</v>
          </cell>
          <cell r="M463"/>
          <cell r="N463"/>
          <cell r="O463">
            <v>22028</v>
          </cell>
          <cell r="P463">
            <v>2002</v>
          </cell>
          <cell r="Q463">
            <v>8762</v>
          </cell>
          <cell r="R463">
            <v>7224</v>
          </cell>
          <cell r="S463">
            <v>0</v>
          </cell>
          <cell r="T463"/>
          <cell r="U463" t="str">
            <v>0</v>
          </cell>
          <cell r="V463">
            <v>17988</v>
          </cell>
          <cell r="W463">
            <v>4040</v>
          </cell>
          <cell r="X463">
            <v>4040</v>
          </cell>
          <cell r="Y463">
            <v>-4040</v>
          </cell>
          <cell r="Z463" t="str">
            <v>-</v>
          </cell>
          <cell r="AA463"/>
          <cell r="AB463"/>
          <cell r="AC463"/>
          <cell r="AD463" t="str">
            <v>Category-A / Active</v>
          </cell>
          <cell r="AE463" t="str">
            <v>siddharthj23@iitk.ac.in</v>
          </cell>
          <cell r="AF463">
            <v>8604583653</v>
          </cell>
        </row>
        <row r="464">
          <cell r="B464">
            <v>231013</v>
          </cell>
          <cell r="C464" t="str">
            <v>SNEHASISH HALDAR</v>
          </cell>
          <cell r="D464" t="str">
            <v>C</v>
          </cell>
          <cell r="E464">
            <v>330</v>
          </cell>
          <cell r="F464" t="str">
            <v xml:space="preserve">B TECH </v>
          </cell>
          <cell r="G464" t="str">
            <v xml:space="preserve"> MSE</v>
          </cell>
          <cell r="H464">
            <v>460</v>
          </cell>
          <cell r="I464">
            <v>0</v>
          </cell>
          <cell r="J464" t="str">
            <v xml:space="preserve"> </v>
          </cell>
          <cell r="K464">
            <v>0</v>
          </cell>
          <cell r="L464">
            <v>18917</v>
          </cell>
          <cell r="M464"/>
          <cell r="N464"/>
          <cell r="O464">
            <v>18917</v>
          </cell>
          <cell r="P464">
            <v>660</v>
          </cell>
          <cell r="Q464">
            <v>7414</v>
          </cell>
          <cell r="R464">
            <v>6798</v>
          </cell>
          <cell r="S464">
            <v>0</v>
          </cell>
          <cell r="T464"/>
          <cell r="U464" t="str">
            <v>0</v>
          </cell>
          <cell r="V464">
            <v>14872</v>
          </cell>
          <cell r="W464">
            <v>4045</v>
          </cell>
          <cell r="X464">
            <v>4045</v>
          </cell>
          <cell r="Y464">
            <v>-4045</v>
          </cell>
          <cell r="Z464" t="str">
            <v>-</v>
          </cell>
          <cell r="AA464"/>
          <cell r="AB464"/>
          <cell r="AC464"/>
          <cell r="AD464" t="str">
            <v>Category-A / Active</v>
          </cell>
          <cell r="AE464" t="str">
            <v>snehasishh23@iitk.ac.in</v>
          </cell>
          <cell r="AF464">
            <v>9339949321</v>
          </cell>
        </row>
        <row r="465">
          <cell r="B465">
            <v>231017</v>
          </cell>
          <cell r="C465" t="str">
            <v>SOLANKI SHREY JIGNESHBHAI</v>
          </cell>
          <cell r="D465" t="str">
            <v>E</v>
          </cell>
          <cell r="E465">
            <v>356</v>
          </cell>
          <cell r="F465" t="str">
            <v xml:space="preserve">B TECH </v>
          </cell>
          <cell r="G465" t="str">
            <v xml:space="preserve"> CSE</v>
          </cell>
          <cell r="H465">
            <v>461</v>
          </cell>
          <cell r="I465">
            <v>0</v>
          </cell>
          <cell r="J465" t="str">
            <v xml:space="preserve"> </v>
          </cell>
          <cell r="K465">
            <v>0</v>
          </cell>
          <cell r="L465">
            <v>17402</v>
          </cell>
          <cell r="M465"/>
          <cell r="N465"/>
          <cell r="O465">
            <v>17402</v>
          </cell>
          <cell r="P465">
            <v>1944</v>
          </cell>
          <cell r="Q465">
            <v>6570</v>
          </cell>
          <cell r="R465">
            <v>5090</v>
          </cell>
          <cell r="S465">
            <v>0</v>
          </cell>
          <cell r="T465"/>
          <cell r="U465" t="str">
            <v>0</v>
          </cell>
          <cell r="V465">
            <v>13604</v>
          </cell>
          <cell r="W465">
            <v>3798</v>
          </cell>
          <cell r="X465">
            <v>3798</v>
          </cell>
          <cell r="Y465">
            <v>-3798</v>
          </cell>
          <cell r="Z465" t="str">
            <v>-</v>
          </cell>
          <cell r="AA465"/>
          <cell r="AB465"/>
          <cell r="AC465"/>
          <cell r="AD465" t="str">
            <v>Category-A / Active</v>
          </cell>
          <cell r="AE465" t="str">
            <v>shreyjs23@iitk.ac.in</v>
          </cell>
          <cell r="AF465">
            <v>9574662607</v>
          </cell>
        </row>
        <row r="466">
          <cell r="B466">
            <v>231018</v>
          </cell>
          <cell r="C466" t="str">
            <v>SOMA KOUSHIK</v>
          </cell>
          <cell r="D466" t="str">
            <v>C</v>
          </cell>
          <cell r="E466">
            <v>332</v>
          </cell>
          <cell r="F466" t="str">
            <v xml:space="preserve">B TECH </v>
          </cell>
          <cell r="G466" t="str">
            <v xml:space="preserve"> CSE</v>
          </cell>
          <cell r="H466">
            <v>462</v>
          </cell>
          <cell r="I466">
            <v>0</v>
          </cell>
          <cell r="J466" t="str">
            <v xml:space="preserve"> </v>
          </cell>
          <cell r="K466">
            <v>0</v>
          </cell>
          <cell r="L466">
            <v>15461</v>
          </cell>
          <cell r="M466"/>
          <cell r="N466"/>
          <cell r="O466">
            <v>15461</v>
          </cell>
          <cell r="P466">
            <v>620</v>
          </cell>
          <cell r="Q466">
            <v>6421</v>
          </cell>
          <cell r="R466">
            <v>5052</v>
          </cell>
          <cell r="S466">
            <v>0</v>
          </cell>
          <cell r="T466"/>
          <cell r="U466" t="str">
            <v>0</v>
          </cell>
          <cell r="V466">
            <v>12093</v>
          </cell>
          <cell r="W466">
            <v>3368</v>
          </cell>
          <cell r="X466">
            <v>3368</v>
          </cell>
          <cell r="Y466">
            <v>-3368</v>
          </cell>
          <cell r="Z466" t="str">
            <v>-</v>
          </cell>
          <cell r="AA466"/>
          <cell r="AB466"/>
          <cell r="AC466"/>
          <cell r="AD466" t="str">
            <v>Category-A / Active</v>
          </cell>
          <cell r="AE466" t="str">
            <v>koushiks23@iitk.ac.in</v>
          </cell>
          <cell r="AF466">
            <v>7601090471</v>
          </cell>
        </row>
        <row r="467">
          <cell r="B467">
            <v>231020</v>
          </cell>
          <cell r="C467" t="str">
            <v>SOMESHWAR SINGH</v>
          </cell>
          <cell r="D467" t="str">
            <v>C</v>
          </cell>
          <cell r="E467">
            <v>331</v>
          </cell>
          <cell r="F467" t="str">
            <v xml:space="preserve">B TECH </v>
          </cell>
          <cell r="G467" t="str">
            <v xml:space="preserve"> CSE</v>
          </cell>
          <cell r="H467">
            <v>463</v>
          </cell>
          <cell r="I467">
            <v>0</v>
          </cell>
          <cell r="J467" t="str">
            <v>FBM</v>
          </cell>
          <cell r="K467">
            <v>0</v>
          </cell>
          <cell r="L467">
            <v>15460</v>
          </cell>
          <cell r="M467"/>
          <cell r="N467"/>
          <cell r="O467">
            <v>15460</v>
          </cell>
          <cell r="P467">
            <v>728</v>
          </cell>
          <cell r="Q467">
            <v>820</v>
          </cell>
          <cell r="R467">
            <v>871</v>
          </cell>
          <cell r="S467">
            <v>0</v>
          </cell>
          <cell r="T467"/>
          <cell r="U467">
            <v>12018</v>
          </cell>
          <cell r="V467">
            <v>14437</v>
          </cell>
          <cell r="W467">
            <v>1023</v>
          </cell>
          <cell r="X467">
            <v>1023</v>
          </cell>
          <cell r="Y467">
            <v>-1023</v>
          </cell>
          <cell r="Z467" t="str">
            <v>-</v>
          </cell>
          <cell r="AA467"/>
          <cell r="AB467"/>
          <cell r="AC467"/>
          <cell r="AD467" t="str">
            <v>Category-A / Active</v>
          </cell>
          <cell r="AE467" t="str">
            <v>someshwars23@iitk.ac.in</v>
          </cell>
          <cell r="AF467">
            <v>6260706148</v>
          </cell>
        </row>
        <row r="468">
          <cell r="B468">
            <v>231022</v>
          </cell>
          <cell r="C468" t="str">
            <v>SOMYA KUMAR</v>
          </cell>
          <cell r="D468" t="str">
            <v>C</v>
          </cell>
          <cell r="E468">
            <v>334</v>
          </cell>
          <cell r="F468" t="str">
            <v xml:space="preserve">B TECH </v>
          </cell>
          <cell r="G468" t="str">
            <v xml:space="preserve"> EE</v>
          </cell>
          <cell r="H468">
            <v>464</v>
          </cell>
          <cell r="I468">
            <v>0</v>
          </cell>
          <cell r="J468" t="str">
            <v xml:space="preserve"> </v>
          </cell>
          <cell r="K468">
            <v>0</v>
          </cell>
          <cell r="L468">
            <v>17443</v>
          </cell>
          <cell r="M468"/>
          <cell r="N468"/>
          <cell r="O468">
            <v>17443</v>
          </cell>
          <cell r="P468">
            <v>1308</v>
          </cell>
          <cell r="Q468">
            <v>7141</v>
          </cell>
          <cell r="R468">
            <v>5337</v>
          </cell>
          <cell r="S468">
            <v>0</v>
          </cell>
          <cell r="T468"/>
          <cell r="U468" t="str">
            <v>0</v>
          </cell>
          <cell r="V468">
            <v>13786</v>
          </cell>
          <cell r="W468">
            <v>3657</v>
          </cell>
          <cell r="X468">
            <v>3657</v>
          </cell>
          <cell r="Y468">
            <v>-3657</v>
          </cell>
          <cell r="Z468" t="str">
            <v>-</v>
          </cell>
          <cell r="AA468"/>
          <cell r="AB468"/>
          <cell r="AC468"/>
          <cell r="AD468" t="str">
            <v>Category-A / Active</v>
          </cell>
          <cell r="AE468" t="str">
            <v>somyak23@iitk.ac.in</v>
          </cell>
          <cell r="AF468">
            <v>9024994807</v>
          </cell>
        </row>
        <row r="469">
          <cell r="B469">
            <v>231027</v>
          </cell>
          <cell r="C469" t="str">
            <v>SOUMYADITTYA CHANDRA</v>
          </cell>
          <cell r="D469" t="str">
            <v>B</v>
          </cell>
          <cell r="E469">
            <v>318</v>
          </cell>
          <cell r="F469" t="str">
            <v xml:space="preserve">B S </v>
          </cell>
          <cell r="G469" t="str">
            <v xml:space="preserve"> PHY</v>
          </cell>
          <cell r="H469">
            <v>465</v>
          </cell>
          <cell r="I469">
            <v>0</v>
          </cell>
          <cell r="J469" t="str">
            <v xml:space="preserve"> </v>
          </cell>
          <cell r="K469">
            <v>0</v>
          </cell>
          <cell r="L469">
            <v>19094</v>
          </cell>
          <cell r="M469"/>
          <cell r="N469"/>
          <cell r="O469">
            <v>19094</v>
          </cell>
          <cell r="P469">
            <v>620</v>
          </cell>
          <cell r="Q469">
            <v>7989</v>
          </cell>
          <cell r="R469">
            <v>6798</v>
          </cell>
          <cell r="S469">
            <v>0</v>
          </cell>
          <cell r="T469"/>
          <cell r="U469" t="str">
            <v>0</v>
          </cell>
          <cell r="V469">
            <v>15407</v>
          </cell>
          <cell r="W469">
            <v>3687</v>
          </cell>
          <cell r="X469">
            <v>3687</v>
          </cell>
          <cell r="Y469">
            <v>-3687</v>
          </cell>
          <cell r="Z469" t="str">
            <v>-</v>
          </cell>
          <cell r="AA469"/>
          <cell r="AB469"/>
          <cell r="AC469"/>
          <cell r="AD469" t="str">
            <v>Category-A / Active</v>
          </cell>
          <cell r="AE469" t="str">
            <v>soumyaadic23@iitk.ac.in</v>
          </cell>
          <cell r="AF469">
            <v>7980361561</v>
          </cell>
        </row>
        <row r="470">
          <cell r="B470">
            <v>231039</v>
          </cell>
          <cell r="C470" t="str">
            <v>SRUJAN SACHIN BHIRUD</v>
          </cell>
          <cell r="D470" t="str">
            <v>G</v>
          </cell>
          <cell r="E470">
            <v>171</v>
          </cell>
          <cell r="F470" t="str">
            <v xml:space="preserve">B TECH </v>
          </cell>
          <cell r="G470" t="str">
            <v xml:space="preserve"> ME</v>
          </cell>
          <cell r="H470">
            <v>466</v>
          </cell>
          <cell r="I470">
            <v>0</v>
          </cell>
          <cell r="J470" t="str">
            <v xml:space="preserve"> </v>
          </cell>
          <cell r="K470">
            <v>0</v>
          </cell>
          <cell r="L470">
            <v>20838</v>
          </cell>
          <cell r="M470"/>
          <cell r="N470"/>
          <cell r="O470">
            <v>20838</v>
          </cell>
          <cell r="P470">
            <v>1621</v>
          </cell>
          <cell r="Q470">
            <v>7879</v>
          </cell>
          <cell r="R470">
            <v>6424</v>
          </cell>
          <cell r="S470">
            <v>0</v>
          </cell>
          <cell r="T470"/>
          <cell r="U470" t="str">
            <v>0</v>
          </cell>
          <cell r="V470">
            <v>15924</v>
          </cell>
          <cell r="W470">
            <v>4914</v>
          </cell>
          <cell r="X470">
            <v>4914</v>
          </cell>
          <cell r="Y470">
            <v>-4914</v>
          </cell>
          <cell r="Z470" t="str">
            <v>-</v>
          </cell>
          <cell r="AA470"/>
          <cell r="AB470"/>
          <cell r="AC470"/>
          <cell r="AD470" t="str">
            <v>Category-A / Active</v>
          </cell>
          <cell r="AE470" t="str">
            <v>srujansb23@iitk.ac.in</v>
          </cell>
          <cell r="AF470">
            <v>509365724</v>
          </cell>
        </row>
        <row r="471">
          <cell r="B471">
            <v>231042</v>
          </cell>
          <cell r="C471" t="str">
            <v>SUBHANKAR SUTRADHAR</v>
          </cell>
          <cell r="D471" t="str">
            <v>G</v>
          </cell>
          <cell r="E471">
            <v>174</v>
          </cell>
          <cell r="F471" t="str">
            <v xml:space="preserve">B TECH </v>
          </cell>
          <cell r="G471" t="str">
            <v xml:space="preserve"> CE</v>
          </cell>
          <cell r="H471">
            <v>467</v>
          </cell>
          <cell r="I471">
            <v>0</v>
          </cell>
          <cell r="J471" t="str">
            <v xml:space="preserve"> </v>
          </cell>
          <cell r="K471">
            <v>0</v>
          </cell>
          <cell r="L471">
            <v>20396</v>
          </cell>
          <cell r="M471"/>
          <cell r="N471"/>
          <cell r="O471">
            <v>20396</v>
          </cell>
          <cell r="P471">
            <v>1960</v>
          </cell>
          <cell r="Q471">
            <v>0</v>
          </cell>
          <cell r="R471">
            <v>13839</v>
          </cell>
          <cell r="S471">
            <v>0</v>
          </cell>
          <cell r="T471"/>
          <cell r="U471" t="str">
            <v>0</v>
          </cell>
          <cell r="V471">
            <v>15799</v>
          </cell>
          <cell r="W471">
            <v>4597</v>
          </cell>
          <cell r="X471">
            <v>4597</v>
          </cell>
          <cell r="Y471">
            <v>-4597</v>
          </cell>
          <cell r="Z471" t="str">
            <v>-</v>
          </cell>
          <cell r="AA471"/>
          <cell r="AB471"/>
          <cell r="AC471"/>
          <cell r="AD471" t="str">
            <v>Category-A / Active</v>
          </cell>
          <cell r="AE471" t="str">
            <v>subhankar23@iitk.ac.in</v>
          </cell>
          <cell r="AF471">
            <v>6295590442</v>
          </cell>
        </row>
        <row r="472">
          <cell r="B472">
            <v>231044</v>
          </cell>
          <cell r="C472" t="str">
            <v>SUDDAWAR ABHINAY TEJA</v>
          </cell>
          <cell r="D472" t="str">
            <v>G</v>
          </cell>
          <cell r="E472">
            <v>372</v>
          </cell>
          <cell r="F472" t="str">
            <v xml:space="preserve">B TECH </v>
          </cell>
          <cell r="G472" t="str">
            <v xml:space="preserve"> AE</v>
          </cell>
          <cell r="H472">
            <v>468</v>
          </cell>
          <cell r="I472">
            <v>0</v>
          </cell>
          <cell r="J472" t="str">
            <v xml:space="preserve"> </v>
          </cell>
          <cell r="K472">
            <v>0</v>
          </cell>
          <cell r="L472">
            <v>24998</v>
          </cell>
          <cell r="M472"/>
          <cell r="N472"/>
          <cell r="O472">
            <v>24998</v>
          </cell>
          <cell r="P472">
            <v>532</v>
          </cell>
          <cell r="Q472">
            <v>9574</v>
          </cell>
          <cell r="R472">
            <v>9865</v>
          </cell>
          <cell r="S472">
            <v>0</v>
          </cell>
          <cell r="T472"/>
          <cell r="U472" t="str">
            <v>0</v>
          </cell>
          <cell r="V472">
            <v>19971</v>
          </cell>
          <cell r="W472">
            <v>5027</v>
          </cell>
          <cell r="X472">
            <v>5027</v>
          </cell>
          <cell r="Y472">
            <v>-5027</v>
          </cell>
          <cell r="Z472" t="str">
            <v>-</v>
          </cell>
          <cell r="AA472"/>
          <cell r="AB472"/>
          <cell r="AC472"/>
          <cell r="AD472" t="str">
            <v>Category-A / Active</v>
          </cell>
          <cell r="AE472" t="str">
            <v>sabhinayt23@iitk.ac.in</v>
          </cell>
          <cell r="AF472">
            <v>8008181903</v>
          </cell>
        </row>
        <row r="473">
          <cell r="B473">
            <v>231062</v>
          </cell>
          <cell r="C473" t="str">
            <v>SUSHANT KUMAR</v>
          </cell>
          <cell r="D473" t="str">
            <v>C</v>
          </cell>
          <cell r="E473">
            <v>335</v>
          </cell>
          <cell r="F473" t="str">
            <v xml:space="preserve">B TECH </v>
          </cell>
          <cell r="G473" t="str">
            <v xml:space="preserve"> CE</v>
          </cell>
          <cell r="H473">
            <v>469</v>
          </cell>
          <cell r="I473">
            <v>0</v>
          </cell>
          <cell r="J473" t="str">
            <v xml:space="preserve"> </v>
          </cell>
          <cell r="K473">
            <v>0</v>
          </cell>
          <cell r="L473">
            <v>17261</v>
          </cell>
          <cell r="M473"/>
          <cell r="N473"/>
          <cell r="O473">
            <v>17261</v>
          </cell>
          <cell r="P473">
            <v>620</v>
          </cell>
          <cell r="Q473">
            <v>7825</v>
          </cell>
          <cell r="R473">
            <v>5600</v>
          </cell>
          <cell r="S473">
            <v>0</v>
          </cell>
          <cell r="T473"/>
          <cell r="U473" t="str">
            <v>0</v>
          </cell>
          <cell r="V473">
            <v>14045</v>
          </cell>
          <cell r="W473">
            <v>3216</v>
          </cell>
          <cell r="X473">
            <v>3216</v>
          </cell>
          <cell r="Y473">
            <v>-3216</v>
          </cell>
          <cell r="Z473" t="str">
            <v>-</v>
          </cell>
          <cell r="AA473"/>
          <cell r="AB473"/>
          <cell r="AC473"/>
          <cell r="AD473" t="str">
            <v>Category-A / Active</v>
          </cell>
          <cell r="AE473" t="str">
            <v>sushantk23@iitk.ac.in</v>
          </cell>
          <cell r="AF473">
            <v>9508900826</v>
          </cell>
        </row>
        <row r="474">
          <cell r="B474">
            <v>231065</v>
          </cell>
          <cell r="C474" t="str">
            <v>SUVID GOEL</v>
          </cell>
          <cell r="D474" t="str">
            <v>G</v>
          </cell>
          <cell r="E474">
            <v>274</v>
          </cell>
          <cell r="F474" t="str">
            <v xml:space="preserve">B TECH </v>
          </cell>
          <cell r="G474" t="str">
            <v xml:space="preserve"> CSE</v>
          </cell>
          <cell r="H474">
            <v>470</v>
          </cell>
          <cell r="I474">
            <v>0</v>
          </cell>
          <cell r="J474" t="str">
            <v xml:space="preserve"> </v>
          </cell>
          <cell r="K474">
            <v>0</v>
          </cell>
          <cell r="L474">
            <v>26044</v>
          </cell>
          <cell r="M474"/>
          <cell r="N474"/>
          <cell r="O474">
            <v>26044</v>
          </cell>
          <cell r="P474">
            <v>836</v>
          </cell>
          <cell r="Q474">
            <v>0</v>
          </cell>
          <cell r="R474">
            <v>18747</v>
          </cell>
          <cell r="S474">
            <v>0</v>
          </cell>
          <cell r="T474"/>
          <cell r="U474" t="str">
            <v>0</v>
          </cell>
          <cell r="V474">
            <v>19583</v>
          </cell>
          <cell r="W474">
            <v>6461</v>
          </cell>
          <cell r="X474">
            <v>6461</v>
          </cell>
          <cell r="Y474">
            <v>-6461</v>
          </cell>
          <cell r="Z474" t="str">
            <v>-</v>
          </cell>
          <cell r="AA474"/>
          <cell r="AB474"/>
          <cell r="AC474"/>
          <cell r="AD474" t="str">
            <v>Category-A / Active</v>
          </cell>
          <cell r="AE474" t="str">
            <v>gsuvid23@iitk.ac.in</v>
          </cell>
          <cell r="AF474">
            <v>9711561565</v>
          </cell>
        </row>
        <row r="475">
          <cell r="B475">
            <v>231066</v>
          </cell>
          <cell r="C475" t="str">
            <v>SUYASH KAPOOR</v>
          </cell>
          <cell r="D475" t="str">
            <v>G</v>
          </cell>
          <cell r="E475">
            <v>376</v>
          </cell>
          <cell r="F475" t="str">
            <v xml:space="preserve">B TECH </v>
          </cell>
          <cell r="G475" t="str">
            <v xml:space="preserve"> CSE</v>
          </cell>
          <cell r="H475">
            <v>471</v>
          </cell>
          <cell r="I475">
            <v>0</v>
          </cell>
          <cell r="J475" t="str">
            <v xml:space="preserve"> </v>
          </cell>
          <cell r="K475">
            <v>0</v>
          </cell>
          <cell r="L475">
            <v>20058</v>
          </cell>
          <cell r="M475"/>
          <cell r="N475"/>
          <cell r="O475">
            <v>20058</v>
          </cell>
          <cell r="P475">
            <v>1591</v>
          </cell>
          <cell r="Q475">
            <v>7916</v>
          </cell>
          <cell r="R475">
            <v>6238</v>
          </cell>
          <cell r="S475">
            <v>0</v>
          </cell>
          <cell r="T475"/>
          <cell r="U475" t="str">
            <v>0</v>
          </cell>
          <cell r="V475">
            <v>15745</v>
          </cell>
          <cell r="W475">
            <v>4313</v>
          </cell>
          <cell r="X475">
            <v>4313</v>
          </cell>
          <cell r="Y475">
            <v>-4313</v>
          </cell>
          <cell r="Z475" t="str">
            <v>-</v>
          </cell>
          <cell r="AA475"/>
          <cell r="AB475"/>
          <cell r="AC475"/>
          <cell r="AD475" t="str">
            <v>Category-A / Active</v>
          </cell>
          <cell r="AE475" t="str">
            <v>suyashk23@iitk.ac.in</v>
          </cell>
          <cell r="AF475">
            <v>8233111222</v>
          </cell>
        </row>
        <row r="476">
          <cell r="B476">
            <v>231067</v>
          </cell>
          <cell r="C476" t="str">
            <v>SUYASH KUMAR</v>
          </cell>
          <cell r="D476" t="str">
            <v>C</v>
          </cell>
          <cell r="E476">
            <v>332</v>
          </cell>
          <cell r="F476" t="str">
            <v xml:space="preserve">B TECH </v>
          </cell>
          <cell r="G476" t="str">
            <v xml:space="preserve"> CHE</v>
          </cell>
          <cell r="H476">
            <v>472</v>
          </cell>
          <cell r="I476">
            <v>0</v>
          </cell>
          <cell r="J476" t="str">
            <v xml:space="preserve"> </v>
          </cell>
          <cell r="K476">
            <v>0</v>
          </cell>
          <cell r="L476">
            <v>21462</v>
          </cell>
          <cell r="M476"/>
          <cell r="N476"/>
          <cell r="O476">
            <v>21462</v>
          </cell>
          <cell r="P476">
            <v>620</v>
          </cell>
          <cell r="Q476">
            <v>8202</v>
          </cell>
          <cell r="R476">
            <v>6498</v>
          </cell>
          <cell r="S476">
            <v>0</v>
          </cell>
          <cell r="T476"/>
          <cell r="U476" t="str">
            <v>0</v>
          </cell>
          <cell r="V476">
            <v>15320</v>
          </cell>
          <cell r="W476">
            <v>6142</v>
          </cell>
          <cell r="X476">
            <v>6142</v>
          </cell>
          <cell r="Y476">
            <v>-6142</v>
          </cell>
          <cell r="Z476" t="str">
            <v>-</v>
          </cell>
          <cell r="AA476"/>
          <cell r="AB476"/>
          <cell r="AC476"/>
          <cell r="AD476" t="str">
            <v>Category-A / Active</v>
          </cell>
          <cell r="AE476" t="str">
            <v>ksuyash23@iitk.ac.in</v>
          </cell>
          <cell r="AF476">
            <v>9807199316</v>
          </cell>
        </row>
        <row r="477">
          <cell r="B477">
            <v>231068</v>
          </cell>
          <cell r="C477" t="str">
            <v>SUYASH PARSENDIYA</v>
          </cell>
          <cell r="D477" t="str">
            <v>D</v>
          </cell>
          <cell r="E477">
            <v>337</v>
          </cell>
          <cell r="F477" t="str">
            <v xml:space="preserve">B S </v>
          </cell>
          <cell r="G477" t="str">
            <v xml:space="preserve"> ECO</v>
          </cell>
          <cell r="H477">
            <v>473</v>
          </cell>
          <cell r="I477">
            <v>0</v>
          </cell>
          <cell r="J477" t="str">
            <v xml:space="preserve"> </v>
          </cell>
          <cell r="K477">
            <v>0</v>
          </cell>
          <cell r="L477">
            <v>25598</v>
          </cell>
          <cell r="M477"/>
          <cell r="N477"/>
          <cell r="O477">
            <v>25598</v>
          </cell>
          <cell r="P477" t="str">
            <v>0</v>
          </cell>
          <cell r="Q477">
            <v>0</v>
          </cell>
          <cell r="R477">
            <v>17846</v>
          </cell>
          <cell r="S477">
            <v>0</v>
          </cell>
          <cell r="T477"/>
          <cell r="U477" t="str">
            <v>0</v>
          </cell>
          <cell r="V477">
            <v>17846</v>
          </cell>
          <cell r="W477">
            <v>7752</v>
          </cell>
          <cell r="X477">
            <v>7752</v>
          </cell>
          <cell r="Y477">
            <v>-7752</v>
          </cell>
          <cell r="Z477" t="str">
            <v>-</v>
          </cell>
          <cell r="AA477"/>
          <cell r="AB477"/>
          <cell r="AC477"/>
          <cell r="AD477" t="str">
            <v>Category-C / Active</v>
          </cell>
          <cell r="AE477" t="str">
            <v>psuyash23@iitk.ac.in</v>
          </cell>
          <cell r="AF477">
            <v>8989409477</v>
          </cell>
        </row>
        <row r="478">
          <cell r="B478">
            <v>231069</v>
          </cell>
          <cell r="C478" t="str">
            <v>SWAPNIL GARG</v>
          </cell>
          <cell r="D478" t="str">
            <v>G</v>
          </cell>
          <cell r="E478">
            <v>379</v>
          </cell>
          <cell r="F478" t="str">
            <v xml:space="preserve">B TECH </v>
          </cell>
          <cell r="G478" t="str">
            <v xml:space="preserve"> EE</v>
          </cell>
          <cell r="H478">
            <v>474</v>
          </cell>
          <cell r="I478">
            <v>0</v>
          </cell>
          <cell r="J478" t="str">
            <v xml:space="preserve"> </v>
          </cell>
          <cell r="K478">
            <v>0</v>
          </cell>
          <cell r="L478">
            <v>17574</v>
          </cell>
          <cell r="M478"/>
          <cell r="N478"/>
          <cell r="O478">
            <v>17574</v>
          </cell>
          <cell r="P478">
            <v>1738</v>
          </cell>
          <cell r="Q478">
            <v>7215</v>
          </cell>
          <cell r="R478">
            <v>4685</v>
          </cell>
          <cell r="S478">
            <v>0</v>
          </cell>
          <cell r="T478"/>
          <cell r="U478" t="str">
            <v>0</v>
          </cell>
          <cell r="V478">
            <v>13638</v>
          </cell>
          <cell r="W478">
            <v>3936</v>
          </cell>
          <cell r="X478">
            <v>3936</v>
          </cell>
          <cell r="Y478">
            <v>-3936</v>
          </cell>
          <cell r="Z478" t="str">
            <v>-</v>
          </cell>
          <cell r="AA478"/>
          <cell r="AB478"/>
          <cell r="AC478"/>
          <cell r="AD478" t="str">
            <v>Category-A / Active</v>
          </cell>
          <cell r="AE478" t="str">
            <v>swapnilg23@iitk.ac.in</v>
          </cell>
          <cell r="AF478">
            <v>9521428204</v>
          </cell>
        </row>
        <row r="479">
          <cell r="B479">
            <v>231070</v>
          </cell>
          <cell r="C479" t="str">
            <v>SWARAJ</v>
          </cell>
          <cell r="D479" t="str">
            <v>G</v>
          </cell>
          <cell r="E479">
            <v>172</v>
          </cell>
          <cell r="F479" t="str">
            <v xml:space="preserve">B TECH </v>
          </cell>
          <cell r="G479" t="str">
            <v xml:space="preserve"> ME</v>
          </cell>
          <cell r="H479">
            <v>475</v>
          </cell>
          <cell r="I479">
            <v>0</v>
          </cell>
          <cell r="J479" t="str">
            <v xml:space="preserve"> </v>
          </cell>
          <cell r="K479">
            <v>0</v>
          </cell>
          <cell r="L479">
            <v>27057</v>
          </cell>
          <cell r="M479"/>
          <cell r="N479"/>
          <cell r="O479">
            <v>27057</v>
          </cell>
          <cell r="P479">
            <v>1698</v>
          </cell>
          <cell r="Q479">
            <v>10204</v>
          </cell>
          <cell r="R479">
            <v>8102</v>
          </cell>
          <cell r="S479">
            <v>0</v>
          </cell>
          <cell r="T479"/>
          <cell r="U479" t="str">
            <v>0</v>
          </cell>
          <cell r="V479">
            <v>20004</v>
          </cell>
          <cell r="W479">
            <v>7053</v>
          </cell>
          <cell r="X479">
            <v>7053</v>
          </cell>
          <cell r="Y479">
            <v>-7053</v>
          </cell>
          <cell r="Z479" t="str">
            <v>-</v>
          </cell>
          <cell r="AA479"/>
          <cell r="AB479"/>
          <cell r="AC479"/>
          <cell r="AD479" t="str">
            <v>Category-A / Active</v>
          </cell>
          <cell r="AE479" t="str">
            <v>swaraj23@iitk.ac.in</v>
          </cell>
          <cell r="AF479">
            <v>6207478451</v>
          </cell>
        </row>
        <row r="480">
          <cell r="B480">
            <v>231071</v>
          </cell>
          <cell r="C480" t="str">
            <v>SWARNIM VERMA</v>
          </cell>
          <cell r="D480" t="str">
            <v>B</v>
          </cell>
          <cell r="E480">
            <v>312</v>
          </cell>
          <cell r="F480" t="str">
            <v xml:space="preserve">B S </v>
          </cell>
          <cell r="G480" t="str">
            <v xml:space="preserve"> MTH</v>
          </cell>
          <cell r="H480">
            <v>476</v>
          </cell>
          <cell r="I480">
            <v>0</v>
          </cell>
          <cell r="J480" t="str">
            <v xml:space="preserve"> </v>
          </cell>
          <cell r="K480">
            <v>0</v>
          </cell>
          <cell r="L480">
            <v>21328</v>
          </cell>
          <cell r="M480"/>
          <cell r="N480"/>
          <cell r="O480">
            <v>21328</v>
          </cell>
          <cell r="P480">
            <v>1823</v>
          </cell>
          <cell r="Q480">
            <v>7863</v>
          </cell>
          <cell r="R480">
            <v>7389</v>
          </cell>
          <cell r="S480">
            <v>0</v>
          </cell>
          <cell r="T480"/>
          <cell r="U480" t="str">
            <v>0</v>
          </cell>
          <cell r="V480">
            <v>17075</v>
          </cell>
          <cell r="W480">
            <v>4253</v>
          </cell>
          <cell r="X480">
            <v>4253</v>
          </cell>
          <cell r="Y480">
            <v>-4253</v>
          </cell>
          <cell r="Z480" t="str">
            <v>-</v>
          </cell>
          <cell r="AA480"/>
          <cell r="AB480"/>
          <cell r="AC480"/>
          <cell r="AD480" t="str">
            <v>Category-A / Active</v>
          </cell>
          <cell r="AE480" t="str">
            <v>swarnimve23@iitk.ac.in</v>
          </cell>
          <cell r="AF480">
            <v>8093265924</v>
          </cell>
        </row>
        <row r="481">
          <cell r="B481">
            <v>231072</v>
          </cell>
          <cell r="C481" t="str">
            <v>T SUKUMAR</v>
          </cell>
          <cell r="D481" t="str">
            <v>G</v>
          </cell>
          <cell r="E481">
            <v>380</v>
          </cell>
          <cell r="F481" t="str">
            <v xml:space="preserve">B TECH </v>
          </cell>
          <cell r="G481" t="str">
            <v xml:space="preserve"> AE</v>
          </cell>
          <cell r="H481">
            <v>477</v>
          </cell>
          <cell r="I481">
            <v>0</v>
          </cell>
          <cell r="J481" t="str">
            <v xml:space="preserve"> </v>
          </cell>
          <cell r="K481">
            <v>0</v>
          </cell>
          <cell r="L481">
            <v>17422</v>
          </cell>
          <cell r="M481"/>
          <cell r="N481"/>
          <cell r="O481">
            <v>17422</v>
          </cell>
          <cell r="P481">
            <v>728</v>
          </cell>
          <cell r="Q481">
            <v>7109</v>
          </cell>
          <cell r="R481">
            <v>5679</v>
          </cell>
          <cell r="S481">
            <v>0</v>
          </cell>
          <cell r="T481"/>
          <cell r="U481" t="str">
            <v>0</v>
          </cell>
          <cell r="V481">
            <v>13516</v>
          </cell>
          <cell r="W481">
            <v>3906</v>
          </cell>
          <cell r="X481">
            <v>3906</v>
          </cell>
          <cell r="Y481">
            <v>-3906</v>
          </cell>
          <cell r="Z481" t="str">
            <v>-</v>
          </cell>
          <cell r="AA481"/>
          <cell r="AB481"/>
          <cell r="AC481"/>
          <cell r="AD481" t="str">
            <v>Category-A / Active</v>
          </cell>
          <cell r="AE481" t="str">
            <v>tsukumar23@iitk.ac.in</v>
          </cell>
          <cell r="AF481">
            <v>9751514595</v>
          </cell>
        </row>
        <row r="482">
          <cell r="B482">
            <v>231078</v>
          </cell>
          <cell r="C482" t="str">
            <v>TANISHQ SONI</v>
          </cell>
          <cell r="D482" t="str">
            <v>B</v>
          </cell>
          <cell r="E482">
            <v>316</v>
          </cell>
          <cell r="F482" t="str">
            <v xml:space="preserve">B TECH </v>
          </cell>
          <cell r="G482" t="str">
            <v xml:space="preserve"> MSE</v>
          </cell>
          <cell r="H482">
            <v>478</v>
          </cell>
          <cell r="I482">
            <v>0</v>
          </cell>
          <cell r="J482" t="str">
            <v xml:space="preserve"> </v>
          </cell>
          <cell r="K482">
            <v>0</v>
          </cell>
          <cell r="L482">
            <v>25747</v>
          </cell>
          <cell r="M482"/>
          <cell r="N482"/>
          <cell r="O482">
            <v>25747</v>
          </cell>
          <cell r="P482">
            <v>2008</v>
          </cell>
          <cell r="Q482">
            <v>7916</v>
          </cell>
          <cell r="R482">
            <v>7548</v>
          </cell>
          <cell r="S482">
            <v>0</v>
          </cell>
          <cell r="T482"/>
          <cell r="U482" t="str">
            <v>0</v>
          </cell>
          <cell r="V482">
            <v>17472</v>
          </cell>
          <cell r="W482">
            <v>8275</v>
          </cell>
          <cell r="X482">
            <v>8275</v>
          </cell>
          <cell r="Y482">
            <v>-8275</v>
          </cell>
          <cell r="Z482" t="str">
            <v>-</v>
          </cell>
          <cell r="AA482"/>
          <cell r="AB482"/>
          <cell r="AC482"/>
          <cell r="AD482" t="str">
            <v>Category-A / Active</v>
          </cell>
          <cell r="AE482" t="str">
            <v>tanishqs23@iitk.ac.in</v>
          </cell>
          <cell r="AF482">
            <v>8302669938</v>
          </cell>
        </row>
        <row r="483">
          <cell r="B483">
            <v>231101</v>
          </cell>
          <cell r="C483" t="str">
            <v>TUSHAR DUA</v>
          </cell>
          <cell r="D483" t="str">
            <v>G</v>
          </cell>
          <cell r="E483">
            <v>277</v>
          </cell>
          <cell r="F483" t="str">
            <v xml:space="preserve">B TECH </v>
          </cell>
          <cell r="G483" t="str">
            <v xml:space="preserve"> CE</v>
          </cell>
          <cell r="H483">
            <v>479</v>
          </cell>
          <cell r="I483">
            <v>0</v>
          </cell>
          <cell r="J483" t="str">
            <v xml:space="preserve"> </v>
          </cell>
          <cell r="K483">
            <v>0</v>
          </cell>
          <cell r="L483">
            <v>20389</v>
          </cell>
          <cell r="M483"/>
          <cell r="N483"/>
          <cell r="O483">
            <v>20389</v>
          </cell>
          <cell r="P483">
            <v>404</v>
          </cell>
          <cell r="Q483">
            <v>8256</v>
          </cell>
          <cell r="R483">
            <v>7208</v>
          </cell>
          <cell r="S483">
            <v>0</v>
          </cell>
          <cell r="T483"/>
          <cell r="U483" t="str">
            <v>0</v>
          </cell>
          <cell r="V483">
            <v>15868</v>
          </cell>
          <cell r="W483">
            <v>4521</v>
          </cell>
          <cell r="X483">
            <v>4521</v>
          </cell>
          <cell r="Y483">
            <v>-4521</v>
          </cell>
          <cell r="Z483" t="str">
            <v>-</v>
          </cell>
          <cell r="AA483"/>
          <cell r="AB483"/>
          <cell r="AC483"/>
          <cell r="AD483" t="str">
            <v>Category-A / Active</v>
          </cell>
          <cell r="AE483" t="str">
            <v>dtushar23@iitk.ac.in</v>
          </cell>
          <cell r="AF483">
            <v>8307244899</v>
          </cell>
        </row>
        <row r="484">
          <cell r="B484">
            <v>231105</v>
          </cell>
          <cell r="C484" t="str">
            <v>UDAYABHANU NATH</v>
          </cell>
          <cell r="D484" t="str">
            <v>D</v>
          </cell>
          <cell r="E484">
            <v>341</v>
          </cell>
          <cell r="F484" t="str">
            <v xml:space="preserve">B TECH </v>
          </cell>
          <cell r="G484" t="str">
            <v xml:space="preserve"> MSE</v>
          </cell>
          <cell r="H484">
            <v>480</v>
          </cell>
          <cell r="I484">
            <v>0</v>
          </cell>
          <cell r="J484" t="str">
            <v xml:space="preserve"> </v>
          </cell>
          <cell r="K484">
            <v>0</v>
          </cell>
          <cell r="L484">
            <v>20980</v>
          </cell>
          <cell r="M484"/>
          <cell r="N484"/>
          <cell r="O484">
            <v>20980</v>
          </cell>
          <cell r="P484">
            <v>933</v>
          </cell>
          <cell r="Q484">
            <v>8705</v>
          </cell>
          <cell r="R484">
            <v>7302</v>
          </cell>
          <cell r="S484">
            <v>0</v>
          </cell>
          <cell r="T484"/>
          <cell r="U484" t="str">
            <v>0</v>
          </cell>
          <cell r="V484">
            <v>16940</v>
          </cell>
          <cell r="W484">
            <v>4040</v>
          </cell>
          <cell r="X484">
            <v>4040</v>
          </cell>
          <cell r="Y484">
            <v>-4040</v>
          </cell>
          <cell r="Z484" t="str">
            <v>-</v>
          </cell>
          <cell r="AA484"/>
          <cell r="AB484"/>
          <cell r="AC484"/>
          <cell r="AD484" t="str">
            <v>Category-B / Active</v>
          </cell>
          <cell r="AE484" t="str">
            <v>udayabhanu23@iitk.ac.in</v>
          </cell>
          <cell r="AF484">
            <v>9777422646</v>
          </cell>
        </row>
        <row r="485">
          <cell r="B485">
            <v>231106</v>
          </cell>
          <cell r="C485" t="str">
            <v>UDIT CHOUDHARY</v>
          </cell>
          <cell r="D485" t="str">
            <v>D</v>
          </cell>
          <cell r="E485">
            <v>339</v>
          </cell>
          <cell r="F485" t="str">
            <v xml:space="preserve">B TECH </v>
          </cell>
          <cell r="G485" t="str">
            <v xml:space="preserve"> CE</v>
          </cell>
          <cell r="H485">
            <v>481</v>
          </cell>
          <cell r="I485">
            <v>0</v>
          </cell>
          <cell r="J485" t="str">
            <v xml:space="preserve"> </v>
          </cell>
          <cell r="K485">
            <v>0</v>
          </cell>
          <cell r="L485">
            <v>16694</v>
          </cell>
          <cell r="M485"/>
          <cell r="N485"/>
          <cell r="O485">
            <v>16694</v>
          </cell>
          <cell r="P485">
            <v>1052</v>
          </cell>
          <cell r="Q485">
            <v>6955</v>
          </cell>
          <cell r="R485">
            <v>5144</v>
          </cell>
          <cell r="S485">
            <v>0</v>
          </cell>
          <cell r="T485"/>
          <cell r="U485" t="str">
            <v>0</v>
          </cell>
          <cell r="V485">
            <v>13151</v>
          </cell>
          <cell r="W485">
            <v>3543</v>
          </cell>
          <cell r="X485">
            <v>3543</v>
          </cell>
          <cell r="Y485">
            <v>-3543</v>
          </cell>
          <cell r="Z485" t="str">
            <v>-</v>
          </cell>
          <cell r="AA485"/>
          <cell r="AB485"/>
          <cell r="AC485"/>
          <cell r="AD485" t="str">
            <v>Category-A / Active</v>
          </cell>
          <cell r="AE485" t="str">
            <v>uditc23@iitk.ac.in</v>
          </cell>
          <cell r="AF485">
            <v>9982627378</v>
          </cell>
        </row>
        <row r="486">
          <cell r="B486">
            <v>231114</v>
          </cell>
          <cell r="C486" t="str">
            <v>VAIBHAV GUPTA</v>
          </cell>
          <cell r="D486" t="str">
            <v>E</v>
          </cell>
          <cell r="E486">
            <v>352</v>
          </cell>
          <cell r="F486" t="str">
            <v xml:space="preserve">B TECH </v>
          </cell>
          <cell r="G486" t="str">
            <v xml:space="preserve"> CE</v>
          </cell>
          <cell r="H486">
            <v>482</v>
          </cell>
          <cell r="I486">
            <v>0</v>
          </cell>
          <cell r="J486" t="str">
            <v xml:space="preserve"> </v>
          </cell>
          <cell r="K486">
            <v>0</v>
          </cell>
          <cell r="L486">
            <v>14115</v>
          </cell>
          <cell r="M486"/>
          <cell r="N486"/>
          <cell r="O486">
            <v>14115</v>
          </cell>
          <cell r="P486">
            <v>620</v>
          </cell>
          <cell r="Q486">
            <v>6381</v>
          </cell>
          <cell r="R486">
            <v>4027</v>
          </cell>
          <cell r="S486">
            <v>0</v>
          </cell>
          <cell r="T486"/>
          <cell r="U486" t="str">
            <v>0</v>
          </cell>
          <cell r="V486">
            <v>11028</v>
          </cell>
          <cell r="W486">
            <v>3087</v>
          </cell>
          <cell r="X486">
            <v>3087</v>
          </cell>
          <cell r="Y486">
            <v>-3087</v>
          </cell>
          <cell r="Z486" t="str">
            <v>-</v>
          </cell>
          <cell r="AA486"/>
          <cell r="AB486"/>
          <cell r="AC486"/>
          <cell r="AD486" t="str">
            <v>Category-A / Active</v>
          </cell>
          <cell r="AE486" t="str">
            <v>gvaibhav23@iitk.ac.in</v>
          </cell>
          <cell r="AF486">
            <v>6378988051</v>
          </cell>
        </row>
        <row r="487">
          <cell r="B487">
            <v>231128</v>
          </cell>
          <cell r="C487" t="str">
            <v>VATTIKUTI SUSRUTH</v>
          </cell>
          <cell r="D487" t="str">
            <v>G</v>
          </cell>
          <cell r="E487">
            <v>379</v>
          </cell>
          <cell r="F487" t="str">
            <v xml:space="preserve">B TECH </v>
          </cell>
          <cell r="G487" t="str">
            <v xml:space="preserve"> EE</v>
          </cell>
          <cell r="H487">
            <v>483</v>
          </cell>
          <cell r="I487">
            <v>0</v>
          </cell>
          <cell r="J487" t="str">
            <v xml:space="preserve"> </v>
          </cell>
          <cell r="K487">
            <v>0</v>
          </cell>
          <cell r="L487">
            <v>22688</v>
          </cell>
          <cell r="M487"/>
          <cell r="N487"/>
          <cell r="O487">
            <v>22688</v>
          </cell>
          <cell r="P487">
            <v>653</v>
          </cell>
          <cell r="Q487">
            <v>8245</v>
          </cell>
          <cell r="R487">
            <v>8410</v>
          </cell>
          <cell r="S487">
            <v>0</v>
          </cell>
          <cell r="T487"/>
          <cell r="U487" t="str">
            <v>0</v>
          </cell>
          <cell r="V487">
            <v>17308</v>
          </cell>
          <cell r="W487">
            <v>5380</v>
          </cell>
          <cell r="X487">
            <v>5380</v>
          </cell>
          <cell r="Y487">
            <v>-5380</v>
          </cell>
          <cell r="Z487" t="str">
            <v>-</v>
          </cell>
          <cell r="AA487"/>
          <cell r="AB487"/>
          <cell r="AC487"/>
          <cell r="AD487" t="str">
            <v>Category-A / Active</v>
          </cell>
          <cell r="AE487" t="str">
            <v>vsusruth23@iitk.ac.in</v>
          </cell>
          <cell r="AF487">
            <v>9391478386</v>
          </cell>
        </row>
        <row r="488">
          <cell r="B488">
            <v>231138</v>
          </cell>
          <cell r="C488" t="str">
            <v>VEMULA ANURAG SAI</v>
          </cell>
          <cell r="D488" t="str">
            <v>B</v>
          </cell>
          <cell r="E488">
            <v>320</v>
          </cell>
          <cell r="F488" t="str">
            <v xml:space="preserve">B TECH </v>
          </cell>
          <cell r="G488" t="str">
            <v xml:space="preserve"> ME</v>
          </cell>
          <cell r="H488">
            <v>484</v>
          </cell>
          <cell r="I488">
            <v>0</v>
          </cell>
          <cell r="J488" t="str">
            <v xml:space="preserve"> </v>
          </cell>
          <cell r="K488">
            <v>0</v>
          </cell>
          <cell r="L488">
            <v>24806</v>
          </cell>
          <cell r="M488"/>
          <cell r="N488"/>
          <cell r="O488">
            <v>24806</v>
          </cell>
          <cell r="P488">
            <v>0</v>
          </cell>
          <cell r="Q488">
            <v>12484</v>
          </cell>
          <cell r="R488">
            <v>7456</v>
          </cell>
          <cell r="S488">
            <v>0</v>
          </cell>
          <cell r="T488"/>
          <cell r="U488" t="str">
            <v>0</v>
          </cell>
          <cell r="V488">
            <v>19940</v>
          </cell>
          <cell r="W488">
            <v>4866</v>
          </cell>
          <cell r="X488">
            <v>4866</v>
          </cell>
          <cell r="Y488">
            <v>-4866</v>
          </cell>
          <cell r="Z488" t="str">
            <v>-</v>
          </cell>
          <cell r="AA488"/>
          <cell r="AB488"/>
          <cell r="AC488"/>
          <cell r="AD488" t="str">
            <v>Category-A / Active</v>
          </cell>
          <cell r="AE488" t="str">
            <v>anuragsv23@iitk.ac.in</v>
          </cell>
          <cell r="AF488">
            <v>8919324163</v>
          </cell>
        </row>
        <row r="489">
          <cell r="B489">
            <v>231144</v>
          </cell>
          <cell r="C489" t="str">
            <v>VIBHOR SRIVASTAVA</v>
          </cell>
          <cell r="D489" t="str">
            <v>G</v>
          </cell>
          <cell r="E489">
            <v>174</v>
          </cell>
          <cell r="F489" t="str">
            <v xml:space="preserve">B TECH </v>
          </cell>
          <cell r="G489" t="str">
            <v xml:space="preserve"> ME</v>
          </cell>
          <cell r="H489">
            <v>485</v>
          </cell>
          <cell r="I489">
            <v>0</v>
          </cell>
          <cell r="J489" t="str">
            <v xml:space="preserve"> </v>
          </cell>
          <cell r="K489">
            <v>0</v>
          </cell>
          <cell r="L489">
            <v>18337</v>
          </cell>
          <cell r="M489"/>
          <cell r="N489"/>
          <cell r="O489">
            <v>18337</v>
          </cell>
          <cell r="P489">
            <v>3500</v>
          </cell>
          <cell r="Q489">
            <v>5723</v>
          </cell>
          <cell r="R489">
            <v>5191</v>
          </cell>
          <cell r="S489">
            <v>0</v>
          </cell>
          <cell r="T489"/>
          <cell r="U489" t="str">
            <v>0</v>
          </cell>
          <cell r="V489">
            <v>14414</v>
          </cell>
          <cell r="W489">
            <v>3923</v>
          </cell>
          <cell r="X489">
            <v>3923</v>
          </cell>
          <cell r="Y489">
            <v>-3923</v>
          </cell>
          <cell r="Z489" t="str">
            <v>-</v>
          </cell>
          <cell r="AA489"/>
          <cell r="AB489"/>
          <cell r="AC489"/>
          <cell r="AD489" t="str">
            <v>Category-A / Active</v>
          </cell>
          <cell r="AE489" t="str">
            <v>svibhor23@iitk.ac.in</v>
          </cell>
          <cell r="AF489">
            <v>6307381445</v>
          </cell>
        </row>
        <row r="490">
          <cell r="B490">
            <v>231146</v>
          </cell>
          <cell r="C490" t="str">
            <v>VICKY MEROTHA</v>
          </cell>
          <cell r="D490" t="str">
            <v>G</v>
          </cell>
          <cell r="E490">
            <v>371</v>
          </cell>
          <cell r="F490" t="str">
            <v xml:space="preserve">B TECH </v>
          </cell>
          <cell r="G490" t="str">
            <v xml:space="preserve"> CE</v>
          </cell>
          <cell r="H490">
            <v>486</v>
          </cell>
          <cell r="I490">
            <v>0</v>
          </cell>
          <cell r="J490" t="str">
            <v xml:space="preserve"> </v>
          </cell>
          <cell r="K490">
            <v>0</v>
          </cell>
          <cell r="L490">
            <v>19056</v>
          </cell>
          <cell r="M490"/>
          <cell r="N490"/>
          <cell r="O490">
            <v>19056</v>
          </cell>
          <cell r="P490">
            <v>1591</v>
          </cell>
          <cell r="Q490">
            <v>6608</v>
          </cell>
          <cell r="R490">
            <v>6421</v>
          </cell>
          <cell r="S490">
            <v>0</v>
          </cell>
          <cell r="T490"/>
          <cell r="U490" t="str">
            <v>0</v>
          </cell>
          <cell r="V490">
            <v>14620</v>
          </cell>
          <cell r="W490">
            <v>4436</v>
          </cell>
          <cell r="X490">
            <v>4436</v>
          </cell>
          <cell r="Y490">
            <v>-4436</v>
          </cell>
          <cell r="Z490" t="str">
            <v>-</v>
          </cell>
          <cell r="AA490"/>
          <cell r="AB490"/>
          <cell r="AC490"/>
          <cell r="AD490" t="str">
            <v>Category-A / Active</v>
          </cell>
          <cell r="AE490" t="str">
            <v>mvicky23@iitk.ac.in</v>
          </cell>
          <cell r="AF490">
            <v>7849864982</v>
          </cell>
        </row>
        <row r="491">
          <cell r="B491">
            <v>231153</v>
          </cell>
          <cell r="C491" t="str">
            <v>VIKASH SUNDA</v>
          </cell>
          <cell r="D491" t="str">
            <v>G</v>
          </cell>
          <cell r="E491">
            <v>271</v>
          </cell>
          <cell r="F491" t="str">
            <v xml:space="preserve">B TECH </v>
          </cell>
          <cell r="G491" t="str">
            <v xml:space="preserve"> CHE</v>
          </cell>
          <cell r="H491">
            <v>487</v>
          </cell>
          <cell r="I491">
            <v>0</v>
          </cell>
          <cell r="J491" t="str">
            <v xml:space="preserve"> </v>
          </cell>
          <cell r="K491">
            <v>0</v>
          </cell>
          <cell r="L491">
            <v>19076</v>
          </cell>
          <cell r="M491"/>
          <cell r="N491"/>
          <cell r="O491">
            <v>19076</v>
          </cell>
          <cell r="P491">
            <v>943</v>
          </cell>
          <cell r="Q491">
            <v>7729</v>
          </cell>
          <cell r="R491">
            <v>6558</v>
          </cell>
          <cell r="S491">
            <v>0</v>
          </cell>
          <cell r="T491"/>
          <cell r="U491" t="str">
            <v>0</v>
          </cell>
          <cell r="V491">
            <v>15230</v>
          </cell>
          <cell r="W491">
            <v>3846</v>
          </cell>
          <cell r="X491">
            <v>3846</v>
          </cell>
          <cell r="Y491">
            <v>-3846</v>
          </cell>
          <cell r="Z491" t="str">
            <v>-</v>
          </cell>
          <cell r="AA491"/>
          <cell r="AB491"/>
          <cell r="AC491"/>
          <cell r="AD491" t="str">
            <v>Category-A / Active</v>
          </cell>
          <cell r="AE491" t="str">
            <v>vikashs23@iitk.ac.in</v>
          </cell>
          <cell r="AF491">
            <v>6376327908</v>
          </cell>
        </row>
        <row r="492">
          <cell r="B492">
            <v>231156</v>
          </cell>
          <cell r="C492" t="str">
            <v>VINAYAK DALMIA</v>
          </cell>
          <cell r="D492" t="str">
            <v>B</v>
          </cell>
          <cell r="E492">
            <v>321</v>
          </cell>
          <cell r="F492" t="str">
            <v xml:space="preserve">B TECH </v>
          </cell>
          <cell r="G492" t="str">
            <v xml:space="preserve"> BSBE</v>
          </cell>
          <cell r="H492">
            <v>488</v>
          </cell>
          <cell r="I492">
            <v>0</v>
          </cell>
          <cell r="J492" t="str">
            <v xml:space="preserve"> </v>
          </cell>
          <cell r="K492">
            <v>0</v>
          </cell>
          <cell r="L492">
            <v>20092</v>
          </cell>
          <cell r="M492"/>
          <cell r="N492"/>
          <cell r="O492">
            <v>20092</v>
          </cell>
          <cell r="P492">
            <v>2240</v>
          </cell>
          <cell r="Q492">
            <v>8164</v>
          </cell>
          <cell r="R492">
            <v>5600</v>
          </cell>
          <cell r="S492">
            <v>0</v>
          </cell>
          <cell r="T492"/>
          <cell r="U492" t="str">
            <v>0</v>
          </cell>
          <cell r="V492">
            <v>16004</v>
          </cell>
          <cell r="W492">
            <v>4088</v>
          </cell>
          <cell r="X492">
            <v>4088</v>
          </cell>
          <cell r="Y492">
            <v>-4088</v>
          </cell>
          <cell r="Z492" t="str">
            <v>-</v>
          </cell>
          <cell r="AA492"/>
          <cell r="AB492"/>
          <cell r="AC492"/>
          <cell r="AD492" t="str">
            <v>Category-A / Active</v>
          </cell>
          <cell r="AE492" t="str">
            <v>dvinayk23@iitk.ac.in</v>
          </cell>
          <cell r="AF492">
            <v>7985872181</v>
          </cell>
        </row>
        <row r="493">
          <cell r="B493">
            <v>231157</v>
          </cell>
          <cell r="C493" t="str">
            <v>VINEET KUMAR SHARMA</v>
          </cell>
          <cell r="D493" t="str">
            <v>B</v>
          </cell>
          <cell r="E493">
            <v>317</v>
          </cell>
          <cell r="F493" t="str">
            <v xml:space="preserve">B S </v>
          </cell>
          <cell r="G493" t="str">
            <v xml:space="preserve"> ECO</v>
          </cell>
          <cell r="H493">
            <v>489</v>
          </cell>
          <cell r="I493">
            <v>0</v>
          </cell>
          <cell r="J493" t="str">
            <v xml:space="preserve"> </v>
          </cell>
          <cell r="K493">
            <v>0</v>
          </cell>
          <cell r="L493">
            <v>32301</v>
          </cell>
          <cell r="M493"/>
          <cell r="N493"/>
          <cell r="O493">
            <v>32301</v>
          </cell>
          <cell r="P493">
            <v>0</v>
          </cell>
          <cell r="Q493">
            <v>14445</v>
          </cell>
          <cell r="R493">
            <v>8068</v>
          </cell>
          <cell r="S493">
            <v>0</v>
          </cell>
          <cell r="T493"/>
          <cell r="U493" t="str">
            <v>0</v>
          </cell>
          <cell r="V493">
            <v>22513</v>
          </cell>
          <cell r="W493">
            <v>9788</v>
          </cell>
          <cell r="X493">
            <v>9788</v>
          </cell>
          <cell r="Y493">
            <v>-9788</v>
          </cell>
          <cell r="Z493" t="str">
            <v>-</v>
          </cell>
          <cell r="AA493"/>
          <cell r="AB493"/>
          <cell r="AC493"/>
          <cell r="AD493" t="str">
            <v>Category-A / Active</v>
          </cell>
          <cell r="AE493" t="str">
            <v>vineetks23@iitk.ac.in</v>
          </cell>
          <cell r="AF493">
            <v>8961692650</v>
          </cell>
        </row>
        <row r="494">
          <cell r="B494">
            <v>231162</v>
          </cell>
          <cell r="C494" t="str">
            <v>VISHAL KUMAR</v>
          </cell>
          <cell r="D494" t="str">
            <v>B</v>
          </cell>
          <cell r="E494">
            <v>317</v>
          </cell>
          <cell r="F494" t="str">
            <v xml:space="preserve">B S </v>
          </cell>
          <cell r="G494" t="str">
            <v xml:space="preserve"> ES</v>
          </cell>
          <cell r="H494">
            <v>490</v>
          </cell>
          <cell r="I494">
            <v>0</v>
          </cell>
          <cell r="J494" t="str">
            <v xml:space="preserve"> </v>
          </cell>
          <cell r="K494">
            <v>0</v>
          </cell>
          <cell r="L494">
            <v>27592</v>
          </cell>
          <cell r="M494"/>
          <cell r="N494"/>
          <cell r="O494">
            <v>27592</v>
          </cell>
          <cell r="P494">
            <v>2764</v>
          </cell>
          <cell r="Q494">
            <v>9362</v>
          </cell>
          <cell r="R494">
            <v>7897</v>
          </cell>
          <cell r="S494">
            <v>0</v>
          </cell>
          <cell r="T494"/>
          <cell r="U494" t="str">
            <v>0</v>
          </cell>
          <cell r="V494">
            <v>20023</v>
          </cell>
          <cell r="W494">
            <v>7569</v>
          </cell>
          <cell r="X494">
            <v>7569</v>
          </cell>
          <cell r="Y494">
            <v>-7569</v>
          </cell>
          <cell r="Z494" t="str">
            <v>-</v>
          </cell>
          <cell r="AA494"/>
          <cell r="AB494"/>
          <cell r="AC494"/>
          <cell r="AD494" t="str">
            <v>Category-A / Active</v>
          </cell>
          <cell r="AE494" t="str">
            <v>kumarv23@iitk.ac.in</v>
          </cell>
          <cell r="AF494">
            <v>8840838096</v>
          </cell>
        </row>
        <row r="495">
          <cell r="B495">
            <v>231182</v>
          </cell>
          <cell r="C495" t="str">
            <v>YAJAT PARIKH</v>
          </cell>
          <cell r="D495" t="str">
            <v>G</v>
          </cell>
          <cell r="E495">
            <v>175</v>
          </cell>
          <cell r="F495" t="str">
            <v xml:space="preserve">B TECH </v>
          </cell>
          <cell r="G495" t="str">
            <v xml:space="preserve"> ME</v>
          </cell>
          <cell r="H495">
            <v>491</v>
          </cell>
          <cell r="I495">
            <v>0</v>
          </cell>
          <cell r="J495" t="str">
            <v xml:space="preserve"> </v>
          </cell>
          <cell r="K495">
            <v>0</v>
          </cell>
          <cell r="L495">
            <v>15994</v>
          </cell>
          <cell r="M495"/>
          <cell r="N495"/>
          <cell r="O495">
            <v>15994</v>
          </cell>
          <cell r="P495">
            <v>620</v>
          </cell>
          <cell r="Q495">
            <v>6853</v>
          </cell>
          <cell r="R495">
            <v>4997</v>
          </cell>
          <cell r="S495">
            <v>0</v>
          </cell>
          <cell r="T495"/>
          <cell r="U495" t="str">
            <v>0</v>
          </cell>
          <cell r="V495">
            <v>12470</v>
          </cell>
          <cell r="W495">
            <v>3524</v>
          </cell>
          <cell r="X495">
            <v>3524</v>
          </cell>
          <cell r="Y495">
            <v>-3524</v>
          </cell>
          <cell r="Z495" t="str">
            <v>-</v>
          </cell>
          <cell r="AA495"/>
          <cell r="AB495"/>
          <cell r="AC495"/>
          <cell r="AD495" t="str">
            <v>Category-A / Active</v>
          </cell>
          <cell r="AE495" t="str">
            <v>pyajat23@iitk.ac.in</v>
          </cell>
          <cell r="AF495">
            <v>6352558102</v>
          </cell>
        </row>
        <row r="496">
          <cell r="B496">
            <v>231198</v>
          </cell>
          <cell r="C496" t="str">
            <v>YATHARTH SHARMA</v>
          </cell>
          <cell r="D496" t="str">
            <v>B</v>
          </cell>
          <cell r="E496">
            <v>316</v>
          </cell>
          <cell r="F496" t="str">
            <v xml:space="preserve">B TECH </v>
          </cell>
          <cell r="G496" t="str">
            <v xml:space="preserve"> CSE</v>
          </cell>
          <cell r="H496">
            <v>492</v>
          </cell>
          <cell r="I496">
            <v>0</v>
          </cell>
          <cell r="J496" t="str">
            <v xml:space="preserve"> </v>
          </cell>
          <cell r="K496">
            <v>0</v>
          </cell>
          <cell r="L496">
            <v>19848</v>
          </cell>
          <cell r="M496"/>
          <cell r="N496"/>
          <cell r="O496">
            <v>19848</v>
          </cell>
          <cell r="P496">
            <v>1861</v>
          </cell>
          <cell r="Q496">
            <v>7731</v>
          </cell>
          <cell r="R496">
            <v>6132</v>
          </cell>
          <cell r="S496">
            <v>0</v>
          </cell>
          <cell r="T496"/>
          <cell r="U496" t="str">
            <v>0</v>
          </cell>
          <cell r="V496">
            <v>15724</v>
          </cell>
          <cell r="W496">
            <v>4124</v>
          </cell>
          <cell r="X496">
            <v>4124</v>
          </cell>
          <cell r="Y496">
            <v>-4124</v>
          </cell>
          <cell r="Z496" t="str">
            <v>-</v>
          </cell>
          <cell r="AA496"/>
          <cell r="AB496"/>
          <cell r="AC496"/>
          <cell r="AD496" t="str">
            <v>Category-A / Active</v>
          </cell>
          <cell r="AE496" t="str">
            <v>yatharths23@iitk.ac.in</v>
          </cell>
          <cell r="AF496">
            <v>8505075005</v>
          </cell>
        </row>
        <row r="497">
          <cell r="B497">
            <v>231201</v>
          </cell>
          <cell r="C497" t="str">
            <v>YOGESH VERMA</v>
          </cell>
          <cell r="D497" t="str">
            <v>D</v>
          </cell>
          <cell r="E497">
            <v>340</v>
          </cell>
          <cell r="F497" t="str">
            <v xml:space="preserve">B TECH </v>
          </cell>
          <cell r="G497" t="str">
            <v xml:space="preserve"> ME</v>
          </cell>
          <cell r="H497">
            <v>493</v>
          </cell>
          <cell r="I497">
            <v>0</v>
          </cell>
          <cell r="J497" t="str">
            <v>FBM</v>
          </cell>
          <cell r="K497">
            <v>0</v>
          </cell>
          <cell r="L497">
            <v>17078</v>
          </cell>
          <cell r="M497"/>
          <cell r="N497"/>
          <cell r="O497">
            <v>17078</v>
          </cell>
          <cell r="P497">
            <v>1297</v>
          </cell>
          <cell r="Q497">
            <v>524</v>
          </cell>
          <cell r="R497">
            <v>898</v>
          </cell>
          <cell r="S497">
            <v>0</v>
          </cell>
          <cell r="T497"/>
          <cell r="U497">
            <v>13234</v>
          </cell>
          <cell r="V497">
            <v>15953</v>
          </cell>
          <cell r="W497">
            <v>1125</v>
          </cell>
          <cell r="X497">
            <v>1125</v>
          </cell>
          <cell r="Y497">
            <v>-1125</v>
          </cell>
          <cell r="Z497" t="str">
            <v>-</v>
          </cell>
          <cell r="AA497"/>
          <cell r="AB497"/>
          <cell r="AC497"/>
          <cell r="AD497" t="str">
            <v>Category-A / Active</v>
          </cell>
          <cell r="AE497" t="str">
            <v>yogeshv23@iitk.ac.in</v>
          </cell>
          <cell r="AF497">
            <v>9466259078</v>
          </cell>
        </row>
        <row r="498">
          <cell r="B498">
            <v>231203</v>
          </cell>
          <cell r="C498" t="str">
            <v>YUVRAJ</v>
          </cell>
          <cell r="D498" t="str">
            <v>G</v>
          </cell>
          <cell r="E498">
            <v>379</v>
          </cell>
          <cell r="F498" t="str">
            <v xml:space="preserve">B TECH </v>
          </cell>
          <cell r="G498" t="str">
            <v xml:space="preserve"> CE</v>
          </cell>
          <cell r="H498">
            <v>494</v>
          </cell>
          <cell r="I498">
            <v>0</v>
          </cell>
          <cell r="J498" t="str">
            <v xml:space="preserve"> </v>
          </cell>
          <cell r="K498">
            <v>0</v>
          </cell>
          <cell r="L498">
            <v>16795</v>
          </cell>
          <cell r="M498"/>
          <cell r="N498"/>
          <cell r="O498">
            <v>16795</v>
          </cell>
          <cell r="P498">
            <v>896</v>
          </cell>
          <cell r="Q498">
            <v>6887</v>
          </cell>
          <cell r="R498">
            <v>5426</v>
          </cell>
          <cell r="S498">
            <v>0</v>
          </cell>
          <cell r="T498"/>
          <cell r="U498" t="str">
            <v>0</v>
          </cell>
          <cell r="V498">
            <v>13209</v>
          </cell>
          <cell r="W498">
            <v>3586</v>
          </cell>
          <cell r="X498">
            <v>3586</v>
          </cell>
          <cell r="Y498">
            <v>-3586</v>
          </cell>
          <cell r="Z498" t="str">
            <v>-</v>
          </cell>
          <cell r="AA498"/>
          <cell r="AB498"/>
          <cell r="AC498"/>
          <cell r="AD498" t="str">
            <v>Category-A / Active</v>
          </cell>
          <cell r="AE498" t="str">
            <v>yuvraj23@iitk.ac.in</v>
          </cell>
          <cell r="AF498">
            <v>8177001974</v>
          </cell>
        </row>
        <row r="499">
          <cell r="B499">
            <v>231205</v>
          </cell>
          <cell r="C499" t="str">
            <v>YUVRAJ SAHU</v>
          </cell>
          <cell r="D499" t="str">
            <v>G</v>
          </cell>
          <cell r="E499">
            <v>274</v>
          </cell>
          <cell r="F499" t="str">
            <v xml:space="preserve">B TECH </v>
          </cell>
          <cell r="G499" t="str">
            <v xml:space="preserve"> CE</v>
          </cell>
          <cell r="H499">
            <v>495</v>
          </cell>
          <cell r="I499">
            <v>0</v>
          </cell>
          <cell r="J499" t="str">
            <v xml:space="preserve"> </v>
          </cell>
          <cell r="K499">
            <v>0</v>
          </cell>
          <cell r="L499">
            <v>17783</v>
          </cell>
          <cell r="M499"/>
          <cell r="N499"/>
          <cell r="O499">
            <v>17783</v>
          </cell>
          <cell r="P499">
            <v>1119</v>
          </cell>
          <cell r="Q499">
            <v>6812</v>
          </cell>
          <cell r="R499">
            <v>6043</v>
          </cell>
          <cell r="S499">
            <v>0</v>
          </cell>
          <cell r="T499"/>
          <cell r="U499" t="str">
            <v>0</v>
          </cell>
          <cell r="V499">
            <v>13974</v>
          </cell>
          <cell r="W499">
            <v>3809</v>
          </cell>
          <cell r="X499">
            <v>3809</v>
          </cell>
          <cell r="Y499">
            <v>-3809</v>
          </cell>
          <cell r="Z499" t="str">
            <v>-</v>
          </cell>
          <cell r="AA499"/>
          <cell r="AB499"/>
          <cell r="AC499"/>
          <cell r="AD499" t="str">
            <v>Category-B / Active</v>
          </cell>
          <cell r="AE499" t="str">
            <v>syuvraj23@iitk.ac.in</v>
          </cell>
          <cell r="AF499">
            <v>9399567857</v>
          </cell>
        </row>
        <row r="500">
          <cell r="B500">
            <v>16807746</v>
          </cell>
          <cell r="C500" t="str">
            <v>TAYADE AKHILESH KISHOR</v>
          </cell>
          <cell r="D500" t="str">
            <v>F</v>
          </cell>
          <cell r="E500">
            <v>361</v>
          </cell>
          <cell r="F500" t="str">
            <v xml:space="preserve">BT-MT (DUAL) </v>
          </cell>
          <cell r="G500" t="str">
            <v xml:space="preserve"> BSBE</v>
          </cell>
          <cell r="H500">
            <v>496</v>
          </cell>
          <cell r="I500">
            <v>0</v>
          </cell>
          <cell r="J500" t="str">
            <v xml:space="preserve"> </v>
          </cell>
          <cell r="K500">
            <v>5000</v>
          </cell>
          <cell r="L500">
            <v>31981</v>
          </cell>
          <cell r="M500"/>
          <cell r="N500"/>
          <cell r="O500">
            <v>31981</v>
          </cell>
          <cell r="P500">
            <v>0</v>
          </cell>
          <cell r="Q500">
            <v>0</v>
          </cell>
          <cell r="R500">
            <v>23669</v>
          </cell>
          <cell r="S500">
            <v>5000</v>
          </cell>
          <cell r="T500"/>
          <cell r="U500" t="str">
            <v>0</v>
          </cell>
          <cell r="V500">
            <v>28669</v>
          </cell>
          <cell r="W500">
            <v>3312</v>
          </cell>
          <cell r="X500">
            <v>-1688</v>
          </cell>
          <cell r="Y500">
            <v>1688</v>
          </cell>
          <cell r="Z500">
            <v>45688</v>
          </cell>
          <cell r="AA500"/>
          <cell r="AB500"/>
          <cell r="AC500"/>
          <cell r="AD500" t="str">
            <v>Normal / Active</v>
          </cell>
          <cell r="AE500" t="str">
            <v>takhil@iitk.ac.in</v>
          </cell>
          <cell r="AF500">
            <v>7318019093</v>
          </cell>
        </row>
        <row r="501">
          <cell r="B501">
            <v>17907559</v>
          </cell>
          <cell r="C501" t="str">
            <v>RATNESH ARGAL</v>
          </cell>
          <cell r="D501" t="str">
            <v>F</v>
          </cell>
          <cell r="E501">
            <v>361</v>
          </cell>
          <cell r="F501" t="str">
            <v xml:space="preserve">BT-MT (DUAL) </v>
          </cell>
          <cell r="G501" t="str">
            <v xml:space="preserve"> ME</v>
          </cell>
          <cell r="H501">
            <v>497</v>
          </cell>
          <cell r="I501">
            <v>0</v>
          </cell>
          <cell r="J501" t="str">
            <v xml:space="preserve"> </v>
          </cell>
          <cell r="K501">
            <v>5000</v>
          </cell>
          <cell r="L501">
            <v>25880</v>
          </cell>
          <cell r="M501"/>
          <cell r="N501"/>
          <cell r="O501">
            <v>25880</v>
          </cell>
          <cell r="P501">
            <v>4930</v>
          </cell>
          <cell r="Q501">
            <v>0</v>
          </cell>
          <cell r="R501">
            <v>14648</v>
          </cell>
          <cell r="S501">
            <v>0</v>
          </cell>
          <cell r="T501"/>
          <cell r="U501" t="str">
            <v>0</v>
          </cell>
          <cell r="V501">
            <v>19578</v>
          </cell>
          <cell r="W501">
            <v>6302</v>
          </cell>
          <cell r="X501">
            <v>1302</v>
          </cell>
          <cell r="Y501">
            <v>-1302</v>
          </cell>
          <cell r="Z501" t="str">
            <v>-</v>
          </cell>
          <cell r="AA501"/>
          <cell r="AB501"/>
          <cell r="AC501"/>
          <cell r="AD501" t="str">
            <v>Normal / Active</v>
          </cell>
          <cell r="AE501" t="str">
            <v>ratnesh@iitk.ac.in</v>
          </cell>
          <cell r="AF501">
            <v>9340007286</v>
          </cell>
        </row>
        <row r="502">
          <cell r="B502">
            <v>19816329</v>
          </cell>
          <cell r="C502" t="str">
            <v>GANESH HASDA</v>
          </cell>
          <cell r="D502" t="str">
            <v>A</v>
          </cell>
          <cell r="E502">
            <v>310</v>
          </cell>
          <cell r="F502" t="str">
            <v xml:space="preserve">BT-MS (DUAL) </v>
          </cell>
          <cell r="G502" t="str">
            <v xml:space="preserve"> PHY</v>
          </cell>
          <cell r="H502">
            <v>498</v>
          </cell>
          <cell r="I502">
            <v>0</v>
          </cell>
          <cell r="J502" t="str">
            <v xml:space="preserve"> </v>
          </cell>
          <cell r="K502">
            <v>5000</v>
          </cell>
          <cell r="L502">
            <v>20393</v>
          </cell>
          <cell r="M502"/>
          <cell r="N502"/>
          <cell r="O502">
            <v>20393</v>
          </cell>
          <cell r="P502">
            <v>1641</v>
          </cell>
          <cell r="Q502">
            <v>7671</v>
          </cell>
          <cell r="R502">
            <v>7309</v>
          </cell>
          <cell r="S502">
            <v>0</v>
          </cell>
          <cell r="T502"/>
          <cell r="U502" t="str">
            <v>0</v>
          </cell>
          <cell r="V502">
            <v>16621</v>
          </cell>
          <cell r="W502">
            <v>3772</v>
          </cell>
          <cell r="X502">
            <v>-1228</v>
          </cell>
          <cell r="Y502">
            <v>1228</v>
          </cell>
          <cell r="Z502" t="str">
            <v>-</v>
          </cell>
          <cell r="AA502"/>
          <cell r="AB502"/>
          <cell r="AC502"/>
          <cell r="AD502" t="str">
            <v>Normal / Active</v>
          </cell>
          <cell r="AE502" t="str">
            <v>ganeshh@iitk.ac.in</v>
          </cell>
          <cell r="AF502">
            <v>9546657750</v>
          </cell>
        </row>
        <row r="503">
          <cell r="B503">
            <v>19917343</v>
          </cell>
          <cell r="C503" t="str">
            <v>GHULAM HUSSAIN FAROOQUI</v>
          </cell>
          <cell r="D503" t="str">
            <v>B</v>
          </cell>
          <cell r="E503">
            <v>322</v>
          </cell>
          <cell r="F503" t="str">
            <v xml:space="preserve">BS-MS (DUAL) </v>
          </cell>
          <cell r="G503" t="str">
            <v xml:space="preserve"> CHM</v>
          </cell>
          <cell r="H503">
            <v>499</v>
          </cell>
          <cell r="I503">
            <v>0</v>
          </cell>
          <cell r="J503" t="str">
            <v xml:space="preserve"> </v>
          </cell>
          <cell r="K503">
            <v>10623</v>
          </cell>
          <cell r="L503">
            <v>29933</v>
          </cell>
          <cell r="M503"/>
          <cell r="N503"/>
          <cell r="O503">
            <v>29933</v>
          </cell>
          <cell r="P503">
            <v>0</v>
          </cell>
          <cell r="Q503">
            <v>0</v>
          </cell>
          <cell r="R503">
            <v>18037</v>
          </cell>
          <cell r="S503">
            <v>0</v>
          </cell>
          <cell r="T503"/>
          <cell r="U503" t="str">
            <v>0</v>
          </cell>
          <cell r="V503">
            <v>18037</v>
          </cell>
          <cell r="W503">
            <v>11896</v>
          </cell>
          <cell r="X503">
            <v>1273</v>
          </cell>
          <cell r="Y503">
            <v>-1273</v>
          </cell>
          <cell r="Z503" t="str">
            <v>-</v>
          </cell>
          <cell r="AA503"/>
          <cell r="AB503"/>
          <cell r="AC503"/>
          <cell r="AD503" t="str">
            <v>Normal / Active</v>
          </cell>
          <cell r="AE503" t="str">
            <v>ghulam@iitk.ac.in</v>
          </cell>
          <cell r="AF503">
            <v>8743084533</v>
          </cell>
        </row>
        <row r="504">
          <cell r="B504">
            <v>231080004</v>
          </cell>
          <cell r="C504" t="str">
            <v>ABHINAV MISHRA</v>
          </cell>
          <cell r="D504" t="str">
            <v>F</v>
          </cell>
          <cell r="E504">
            <v>262</v>
          </cell>
          <cell r="F504" t="str">
            <v xml:space="preserve">M SC (2-YR)(PG) </v>
          </cell>
          <cell r="G504" t="str">
            <v xml:space="preserve"> MTH</v>
          </cell>
          <cell r="H504">
            <v>500</v>
          </cell>
          <cell r="I504">
            <v>0</v>
          </cell>
          <cell r="J504" t="str">
            <v xml:space="preserve"> </v>
          </cell>
          <cell r="K504">
            <v>10000</v>
          </cell>
          <cell r="L504">
            <v>16695</v>
          </cell>
          <cell r="M504"/>
          <cell r="N504"/>
          <cell r="O504">
            <v>16695</v>
          </cell>
          <cell r="P504">
            <v>620</v>
          </cell>
          <cell r="Q504">
            <v>6087</v>
          </cell>
          <cell r="R504">
            <v>4964</v>
          </cell>
          <cell r="S504">
            <v>0</v>
          </cell>
          <cell r="T504"/>
          <cell r="U504" t="str">
            <v>0</v>
          </cell>
          <cell r="V504">
            <v>11671</v>
          </cell>
          <cell r="W504">
            <v>5024</v>
          </cell>
          <cell r="X504">
            <v>-4976</v>
          </cell>
          <cell r="Y504">
            <v>4976</v>
          </cell>
          <cell r="Z504" t="str">
            <v>-</v>
          </cell>
          <cell r="AA504"/>
          <cell r="AB504"/>
          <cell r="AC504"/>
          <cell r="AD504" t="str">
            <v>Normal / Active</v>
          </cell>
          <cell r="AE504" t="str">
            <v>abhinavm23@iitk.ac.in</v>
          </cell>
          <cell r="AF504">
            <v>8948869374</v>
          </cell>
        </row>
        <row r="505">
          <cell r="B505">
            <v>231080005</v>
          </cell>
          <cell r="C505" t="str">
            <v>ABHISHEK BANERJEE</v>
          </cell>
          <cell r="D505" t="str">
            <v>F</v>
          </cell>
          <cell r="E505">
            <v>261</v>
          </cell>
          <cell r="F505" t="str">
            <v xml:space="preserve">M SC (2-YR)(PG) </v>
          </cell>
          <cell r="G505" t="str">
            <v xml:space="preserve"> MTH</v>
          </cell>
          <cell r="H505">
            <v>501</v>
          </cell>
          <cell r="I505">
            <v>0</v>
          </cell>
          <cell r="J505" t="str">
            <v xml:space="preserve"> </v>
          </cell>
          <cell r="K505">
            <v>10000</v>
          </cell>
          <cell r="L505">
            <v>23400</v>
          </cell>
          <cell r="M505"/>
          <cell r="N505"/>
          <cell r="O505">
            <v>23400</v>
          </cell>
          <cell r="P505">
            <v>4319</v>
          </cell>
          <cell r="Q505">
            <v>7442</v>
          </cell>
          <cell r="R505">
            <v>7161</v>
          </cell>
          <cell r="S505">
            <v>0</v>
          </cell>
          <cell r="T505"/>
          <cell r="U505" t="str">
            <v>0</v>
          </cell>
          <cell r="V505">
            <v>18922</v>
          </cell>
          <cell r="W505">
            <v>4478</v>
          </cell>
          <cell r="X505">
            <v>-5522</v>
          </cell>
          <cell r="Y505">
            <v>5522</v>
          </cell>
          <cell r="Z505" t="str">
            <v>-</v>
          </cell>
          <cell r="AA505"/>
          <cell r="AB505"/>
          <cell r="AC505"/>
          <cell r="AD505" t="str">
            <v>Normal / Active</v>
          </cell>
          <cell r="AE505" t="str">
            <v>abhishekb23@iitk.ac.in</v>
          </cell>
          <cell r="AF505">
            <v>6206222842</v>
          </cell>
        </row>
        <row r="506">
          <cell r="B506">
            <v>231080006</v>
          </cell>
          <cell r="C506" t="str">
            <v>ADITYA KUMAR</v>
          </cell>
          <cell r="D506" t="str">
            <v>F</v>
          </cell>
          <cell r="E506">
            <v>259</v>
          </cell>
          <cell r="F506" t="str">
            <v xml:space="preserve">M SC (2-YR)(PG) </v>
          </cell>
          <cell r="G506" t="str">
            <v xml:space="preserve"> MTH</v>
          </cell>
          <cell r="H506">
            <v>502</v>
          </cell>
          <cell r="I506">
            <v>0</v>
          </cell>
          <cell r="J506" t="str">
            <v xml:space="preserve"> </v>
          </cell>
          <cell r="K506">
            <v>10000</v>
          </cell>
          <cell r="L506">
            <v>23671</v>
          </cell>
          <cell r="M506"/>
          <cell r="N506"/>
          <cell r="O506">
            <v>23671</v>
          </cell>
          <cell r="P506">
            <v>4156</v>
          </cell>
          <cell r="Q506">
            <v>7700</v>
          </cell>
          <cell r="R506">
            <v>7550</v>
          </cell>
          <cell r="S506">
            <v>0</v>
          </cell>
          <cell r="T506"/>
          <cell r="U506" t="str">
            <v>0</v>
          </cell>
          <cell r="V506">
            <v>19406</v>
          </cell>
          <cell r="W506">
            <v>4265</v>
          </cell>
          <cell r="X506">
            <v>-5735</v>
          </cell>
          <cell r="Y506">
            <v>5735</v>
          </cell>
          <cell r="Z506" t="str">
            <v>-</v>
          </cell>
          <cell r="AA506"/>
          <cell r="AB506"/>
          <cell r="AC506"/>
          <cell r="AD506" t="str">
            <v>Normal / Active</v>
          </cell>
          <cell r="AE506" t="str">
            <v>adityak23@iitk.ac.in</v>
          </cell>
          <cell r="AF506">
            <v>6376658417</v>
          </cell>
        </row>
        <row r="507">
          <cell r="B507">
            <v>231080009</v>
          </cell>
          <cell r="C507" t="str">
            <v>AJAY KUMAR</v>
          </cell>
          <cell r="D507" t="str">
            <v>F</v>
          </cell>
          <cell r="E507">
            <v>259</v>
          </cell>
          <cell r="F507" t="str">
            <v xml:space="preserve">M SC (2-YR)(PG) </v>
          </cell>
          <cell r="G507" t="str">
            <v xml:space="preserve"> MTH</v>
          </cell>
          <cell r="H507">
            <v>503</v>
          </cell>
          <cell r="I507">
            <v>0</v>
          </cell>
          <cell r="J507" t="str">
            <v xml:space="preserve"> </v>
          </cell>
          <cell r="K507">
            <v>10000</v>
          </cell>
          <cell r="L507">
            <v>21045</v>
          </cell>
          <cell r="M507"/>
          <cell r="N507"/>
          <cell r="O507">
            <v>21045</v>
          </cell>
          <cell r="P507">
            <v>2504</v>
          </cell>
          <cell r="Q507">
            <v>8192</v>
          </cell>
          <cell r="R507">
            <v>6351</v>
          </cell>
          <cell r="S507">
            <v>0</v>
          </cell>
          <cell r="T507"/>
          <cell r="U507" t="str">
            <v>0</v>
          </cell>
          <cell r="V507">
            <v>17047</v>
          </cell>
          <cell r="W507">
            <v>3998</v>
          </cell>
          <cell r="X507">
            <v>-6002</v>
          </cell>
          <cell r="Y507">
            <v>6002</v>
          </cell>
          <cell r="Z507" t="str">
            <v>-</v>
          </cell>
          <cell r="AA507"/>
          <cell r="AB507"/>
          <cell r="AC507"/>
          <cell r="AD507" t="str">
            <v>Normal / Active</v>
          </cell>
          <cell r="AE507" t="str">
            <v>ajaykumar23@iitk.ac.in</v>
          </cell>
          <cell r="AF507">
            <v>9461945152</v>
          </cell>
        </row>
        <row r="508">
          <cell r="B508">
            <v>231080010</v>
          </cell>
          <cell r="C508" t="str">
            <v>AKSHIT GOYAL</v>
          </cell>
          <cell r="D508" t="str">
            <v>F</v>
          </cell>
          <cell r="E508">
            <v>258</v>
          </cell>
          <cell r="F508" t="str">
            <v xml:space="preserve">M SC (2-YR)(PG) </v>
          </cell>
          <cell r="G508" t="str">
            <v xml:space="preserve"> MTH</v>
          </cell>
          <cell r="H508">
            <v>504</v>
          </cell>
          <cell r="I508">
            <v>0</v>
          </cell>
          <cell r="J508" t="str">
            <v xml:space="preserve"> </v>
          </cell>
          <cell r="K508">
            <v>10000</v>
          </cell>
          <cell r="L508">
            <v>24068</v>
          </cell>
          <cell r="M508"/>
          <cell r="N508"/>
          <cell r="O508">
            <v>24068</v>
          </cell>
          <cell r="P508">
            <v>4421</v>
          </cell>
          <cell r="Q508">
            <v>7956</v>
          </cell>
          <cell r="R508">
            <v>6535</v>
          </cell>
          <cell r="S508">
            <v>0</v>
          </cell>
          <cell r="T508"/>
          <cell r="U508" t="str">
            <v>0</v>
          </cell>
          <cell r="V508">
            <v>18912</v>
          </cell>
          <cell r="W508">
            <v>5156</v>
          </cell>
          <cell r="X508">
            <v>-4844</v>
          </cell>
          <cell r="Y508">
            <v>4844</v>
          </cell>
          <cell r="Z508" t="str">
            <v>-</v>
          </cell>
          <cell r="AA508"/>
          <cell r="AB508"/>
          <cell r="AC508"/>
          <cell r="AD508" t="str">
            <v>Normal / Active</v>
          </cell>
          <cell r="AE508" t="str">
            <v>akshitg23@iitk.ac.in</v>
          </cell>
          <cell r="AF508">
            <v>9650765651</v>
          </cell>
        </row>
        <row r="509">
          <cell r="B509">
            <v>231080012</v>
          </cell>
          <cell r="C509" t="str">
            <v>AMAN PANDEY</v>
          </cell>
          <cell r="D509" t="str">
            <v>F</v>
          </cell>
          <cell r="E509">
            <v>265</v>
          </cell>
          <cell r="F509" t="str">
            <v xml:space="preserve">M SC (2-YR)(PG) </v>
          </cell>
          <cell r="G509" t="str">
            <v xml:space="preserve"> MTH</v>
          </cell>
          <cell r="H509">
            <v>505</v>
          </cell>
          <cell r="I509">
            <v>0</v>
          </cell>
          <cell r="J509" t="str">
            <v xml:space="preserve"> </v>
          </cell>
          <cell r="K509">
            <v>10000</v>
          </cell>
          <cell r="L509">
            <v>15270</v>
          </cell>
          <cell r="M509"/>
          <cell r="N509"/>
          <cell r="O509">
            <v>15270</v>
          </cell>
          <cell r="P509">
            <v>836</v>
          </cell>
          <cell r="Q509">
            <v>6744</v>
          </cell>
          <cell r="R509">
            <v>4587</v>
          </cell>
          <cell r="S509">
            <v>0</v>
          </cell>
          <cell r="T509"/>
          <cell r="U509" t="str">
            <v>0</v>
          </cell>
          <cell r="V509">
            <v>12167</v>
          </cell>
          <cell r="W509">
            <v>3103</v>
          </cell>
          <cell r="X509">
            <v>-6897</v>
          </cell>
          <cell r="Y509">
            <v>6897</v>
          </cell>
          <cell r="Z509" t="str">
            <v>-</v>
          </cell>
          <cell r="AA509"/>
          <cell r="AB509"/>
          <cell r="AC509"/>
          <cell r="AD509" t="str">
            <v>Normal / Active</v>
          </cell>
          <cell r="AE509" t="str">
            <v>amanpandey23@iitk.ac.in</v>
          </cell>
          <cell r="AF509">
            <v>7428135985</v>
          </cell>
        </row>
        <row r="510">
          <cell r="B510">
            <v>231080015</v>
          </cell>
          <cell r="C510" t="str">
            <v>ANKESH PRATAP SINGH</v>
          </cell>
          <cell r="D510" t="str">
            <v>F</v>
          </cell>
          <cell r="E510">
            <v>163</v>
          </cell>
          <cell r="F510" t="str">
            <v xml:space="preserve">M SC (2-YR)(PG) </v>
          </cell>
          <cell r="G510" t="str">
            <v xml:space="preserve"> MTH</v>
          </cell>
          <cell r="H510">
            <v>506</v>
          </cell>
          <cell r="I510">
            <v>0</v>
          </cell>
          <cell r="J510" t="str">
            <v xml:space="preserve"> </v>
          </cell>
          <cell r="K510">
            <v>10000</v>
          </cell>
          <cell r="L510">
            <v>18496</v>
          </cell>
          <cell r="M510"/>
          <cell r="N510"/>
          <cell r="O510">
            <v>18496</v>
          </cell>
          <cell r="P510">
            <v>728</v>
          </cell>
          <cell r="Q510">
            <v>6694</v>
          </cell>
          <cell r="R510">
            <v>5737</v>
          </cell>
          <cell r="S510">
            <v>0</v>
          </cell>
          <cell r="T510"/>
          <cell r="U510" t="str">
            <v>0</v>
          </cell>
          <cell r="V510">
            <v>13159</v>
          </cell>
          <cell r="W510">
            <v>5337</v>
          </cell>
          <cell r="X510">
            <v>-4663</v>
          </cell>
          <cell r="Y510">
            <v>4663</v>
          </cell>
          <cell r="Z510" t="str">
            <v>-</v>
          </cell>
          <cell r="AA510"/>
          <cell r="AB510"/>
          <cell r="AC510"/>
          <cell r="AD510" t="str">
            <v>Normal / Active</v>
          </cell>
          <cell r="AE510" t="str">
            <v>ankeshps23@iitk.ac.in</v>
          </cell>
          <cell r="AF510">
            <v>9471277812</v>
          </cell>
        </row>
        <row r="511">
          <cell r="B511">
            <v>231080018</v>
          </cell>
          <cell r="C511" t="str">
            <v>ANUBHAV TIWARI</v>
          </cell>
          <cell r="D511" t="str">
            <v>F</v>
          </cell>
          <cell r="E511">
            <v>167</v>
          </cell>
          <cell r="F511" t="str">
            <v xml:space="preserve">M SC (2-YR)(PG) </v>
          </cell>
          <cell r="G511" t="str">
            <v xml:space="preserve"> MTH</v>
          </cell>
          <cell r="H511">
            <v>507</v>
          </cell>
          <cell r="I511">
            <v>0</v>
          </cell>
          <cell r="J511" t="str">
            <v xml:space="preserve"> </v>
          </cell>
          <cell r="K511">
            <v>10000</v>
          </cell>
          <cell r="L511">
            <v>26560</v>
          </cell>
          <cell r="M511"/>
          <cell r="N511"/>
          <cell r="O511">
            <v>26560</v>
          </cell>
          <cell r="P511" t="str">
            <v>0</v>
          </cell>
          <cell r="Q511">
            <v>0</v>
          </cell>
          <cell r="R511">
            <v>19748</v>
          </cell>
          <cell r="S511">
            <v>0</v>
          </cell>
          <cell r="T511"/>
          <cell r="U511" t="str">
            <v>0</v>
          </cell>
          <cell r="V511">
            <v>19748</v>
          </cell>
          <cell r="W511">
            <v>6812</v>
          </cell>
          <cell r="X511">
            <v>-3188</v>
          </cell>
          <cell r="Y511">
            <v>3188</v>
          </cell>
          <cell r="Z511" t="str">
            <v>-</v>
          </cell>
          <cell r="AA511"/>
          <cell r="AB511"/>
          <cell r="AC511"/>
          <cell r="AD511" t="str">
            <v>Normal / Active</v>
          </cell>
          <cell r="AE511" t="str">
            <v>anubhavt23@iitk.ac.in</v>
          </cell>
          <cell r="AF511">
            <v>8429703955</v>
          </cell>
        </row>
        <row r="512">
          <cell r="B512">
            <v>231080021</v>
          </cell>
          <cell r="C512" t="str">
            <v>ARSHAD ALAM</v>
          </cell>
          <cell r="D512" t="str">
            <v>F</v>
          </cell>
          <cell r="E512">
            <v>162</v>
          </cell>
          <cell r="F512" t="str">
            <v xml:space="preserve">M SC (2-YR)(PG) </v>
          </cell>
          <cell r="G512" t="str">
            <v xml:space="preserve"> MTH</v>
          </cell>
          <cell r="H512">
            <v>508</v>
          </cell>
          <cell r="I512">
            <v>0</v>
          </cell>
          <cell r="J512" t="str">
            <v xml:space="preserve"> </v>
          </cell>
          <cell r="K512">
            <v>10000</v>
          </cell>
          <cell r="L512">
            <v>18050</v>
          </cell>
          <cell r="M512"/>
          <cell r="N512"/>
          <cell r="O512">
            <v>18050</v>
          </cell>
          <cell r="P512">
            <v>640</v>
          </cell>
          <cell r="Q512">
            <v>7863</v>
          </cell>
          <cell r="R512">
            <v>5412</v>
          </cell>
          <cell r="S512">
            <v>0</v>
          </cell>
          <cell r="T512"/>
          <cell r="U512" t="str">
            <v>0</v>
          </cell>
          <cell r="V512">
            <v>13915</v>
          </cell>
          <cell r="W512">
            <v>4135</v>
          </cell>
          <cell r="X512">
            <v>-5865</v>
          </cell>
          <cell r="Y512">
            <v>5865</v>
          </cell>
          <cell r="Z512" t="str">
            <v>-</v>
          </cell>
          <cell r="AA512"/>
          <cell r="AB512"/>
          <cell r="AC512"/>
          <cell r="AD512" t="str">
            <v>Normal / Active</v>
          </cell>
          <cell r="AE512" t="str">
            <v>arshadalam23@iitk.ac.in</v>
          </cell>
          <cell r="AF512">
            <v>8176009125</v>
          </cell>
        </row>
        <row r="513">
          <cell r="B513">
            <v>231080023</v>
          </cell>
          <cell r="C513" t="str">
            <v>ARYAN MISHRA</v>
          </cell>
          <cell r="D513" t="str">
            <v>F</v>
          </cell>
          <cell r="E513">
            <v>162</v>
          </cell>
          <cell r="F513" t="str">
            <v xml:space="preserve">M SC (2-YR)(PG) </v>
          </cell>
          <cell r="G513" t="str">
            <v xml:space="preserve"> MTH</v>
          </cell>
          <cell r="H513">
            <v>509</v>
          </cell>
          <cell r="I513">
            <v>0</v>
          </cell>
          <cell r="J513" t="str">
            <v xml:space="preserve"> </v>
          </cell>
          <cell r="K513">
            <v>10000</v>
          </cell>
          <cell r="L513">
            <v>20503</v>
          </cell>
          <cell r="M513"/>
          <cell r="N513"/>
          <cell r="O513">
            <v>20503</v>
          </cell>
          <cell r="P513">
            <v>620</v>
          </cell>
          <cell r="Q513">
            <v>0</v>
          </cell>
          <cell r="R513">
            <v>13125</v>
          </cell>
          <cell r="S513">
            <v>0</v>
          </cell>
          <cell r="T513"/>
          <cell r="U513" t="str">
            <v>0</v>
          </cell>
          <cell r="V513">
            <v>13745</v>
          </cell>
          <cell r="W513">
            <v>6758</v>
          </cell>
          <cell r="X513">
            <v>-3242</v>
          </cell>
          <cell r="Y513">
            <v>3242</v>
          </cell>
          <cell r="Z513" t="str">
            <v>-</v>
          </cell>
          <cell r="AA513"/>
          <cell r="AB513"/>
          <cell r="AC513"/>
          <cell r="AD513" t="str">
            <v>Normal / Active</v>
          </cell>
          <cell r="AE513" t="str">
            <v>aryanm23@iitk.ac.in</v>
          </cell>
          <cell r="AF513">
            <v>9005088599</v>
          </cell>
        </row>
        <row r="514">
          <cell r="B514">
            <v>231080026</v>
          </cell>
          <cell r="C514" t="str">
            <v>AVNISH KUMAR</v>
          </cell>
          <cell r="D514" t="str">
            <v>F</v>
          </cell>
          <cell r="E514">
            <v>163</v>
          </cell>
          <cell r="F514" t="str">
            <v xml:space="preserve">M SC (2-YR)(PG) </v>
          </cell>
          <cell r="G514" t="str">
            <v xml:space="preserve"> MTH</v>
          </cell>
          <cell r="H514">
            <v>510</v>
          </cell>
          <cell r="I514">
            <v>0</v>
          </cell>
          <cell r="J514" t="str">
            <v>FBM</v>
          </cell>
          <cell r="K514">
            <v>10000</v>
          </cell>
          <cell r="L514">
            <v>19414</v>
          </cell>
          <cell r="M514"/>
          <cell r="N514"/>
          <cell r="O514">
            <v>19414</v>
          </cell>
          <cell r="P514">
            <v>620</v>
          </cell>
          <cell r="Q514">
            <v>1284</v>
          </cell>
          <cell r="R514">
            <v>1247</v>
          </cell>
          <cell r="S514">
            <v>0</v>
          </cell>
          <cell r="T514"/>
          <cell r="U514">
            <v>14220</v>
          </cell>
          <cell r="V514">
            <v>17371</v>
          </cell>
          <cell r="W514">
            <v>2043</v>
          </cell>
          <cell r="X514">
            <v>-7957</v>
          </cell>
          <cell r="Y514">
            <v>7957</v>
          </cell>
          <cell r="Z514" t="str">
            <v>-</v>
          </cell>
          <cell r="AA514"/>
          <cell r="AB514"/>
          <cell r="AC514"/>
          <cell r="AD514" t="str">
            <v>Normal / Active</v>
          </cell>
          <cell r="AE514" t="str">
            <v>avnishk23@iitk.ac.in</v>
          </cell>
          <cell r="AF514">
            <v>9045349611</v>
          </cell>
        </row>
        <row r="515">
          <cell r="B515">
            <v>231080027</v>
          </cell>
          <cell r="C515" t="str">
            <v>BIBRATA KUMAR BARMAN</v>
          </cell>
          <cell r="D515" t="str">
            <v>F</v>
          </cell>
          <cell r="E515">
            <v>166</v>
          </cell>
          <cell r="F515" t="str">
            <v xml:space="preserve">M SC (2-YR)(PG) </v>
          </cell>
          <cell r="G515" t="str">
            <v xml:space="preserve"> MTH</v>
          </cell>
          <cell r="H515">
            <v>511</v>
          </cell>
          <cell r="I515">
            <v>4215</v>
          </cell>
          <cell r="J515" t="str">
            <v>FBM</v>
          </cell>
          <cell r="K515">
            <v>10000</v>
          </cell>
          <cell r="L515">
            <v>20068</v>
          </cell>
          <cell r="M515"/>
          <cell r="N515"/>
          <cell r="O515">
            <v>20068</v>
          </cell>
          <cell r="P515" t="str">
            <v>0</v>
          </cell>
          <cell r="Q515">
            <v>0</v>
          </cell>
          <cell r="R515">
            <v>675</v>
          </cell>
          <cell r="S515">
            <v>0</v>
          </cell>
          <cell r="T515"/>
          <cell r="U515">
            <v>12986</v>
          </cell>
          <cell r="V515">
            <v>17876</v>
          </cell>
          <cell r="W515">
            <v>2192</v>
          </cell>
          <cell r="X515">
            <v>-7808</v>
          </cell>
          <cell r="Y515">
            <v>7808</v>
          </cell>
          <cell r="Z515" t="str">
            <v>-</v>
          </cell>
          <cell r="AA515"/>
          <cell r="AB515"/>
          <cell r="AC515"/>
          <cell r="AD515" t="str">
            <v>Normal / Active</v>
          </cell>
          <cell r="AE515" t="str">
            <v>bibratakb23@iitk.ac.in</v>
          </cell>
          <cell r="AF515">
            <v>9064074851</v>
          </cell>
        </row>
        <row r="516">
          <cell r="B516">
            <v>231080028</v>
          </cell>
          <cell r="C516" t="str">
            <v>BRIJESH R</v>
          </cell>
          <cell r="D516" t="str">
            <v>A</v>
          </cell>
          <cell r="E516">
            <v>104</v>
          </cell>
          <cell r="F516" t="str">
            <v xml:space="preserve">M SC (2-YR)(PG) </v>
          </cell>
          <cell r="G516" t="str">
            <v xml:space="preserve"> MTH</v>
          </cell>
          <cell r="H516">
            <v>512</v>
          </cell>
          <cell r="I516">
            <v>0</v>
          </cell>
          <cell r="J516" t="str">
            <v xml:space="preserve"> </v>
          </cell>
          <cell r="K516">
            <v>10000</v>
          </cell>
          <cell r="L516">
            <v>22940</v>
          </cell>
          <cell r="M516"/>
          <cell r="N516"/>
          <cell r="O516">
            <v>22940</v>
          </cell>
          <cell r="P516">
            <v>4340</v>
          </cell>
          <cell r="Q516">
            <v>7626</v>
          </cell>
          <cell r="R516">
            <v>6875</v>
          </cell>
          <cell r="S516">
            <v>0</v>
          </cell>
          <cell r="T516"/>
          <cell r="U516" t="str">
            <v>0</v>
          </cell>
          <cell r="V516">
            <v>18841</v>
          </cell>
          <cell r="W516">
            <v>4099</v>
          </cell>
          <cell r="X516">
            <v>-5901</v>
          </cell>
          <cell r="Y516">
            <v>5901</v>
          </cell>
          <cell r="Z516" t="str">
            <v>-</v>
          </cell>
          <cell r="AA516"/>
          <cell r="AB516"/>
          <cell r="AC516"/>
          <cell r="AD516" t="str">
            <v>Normal / Active</v>
          </cell>
          <cell r="AE516" t="str">
            <v>brijeshr23@iitk.ac.in</v>
          </cell>
          <cell r="AF516">
            <v>8746855455</v>
          </cell>
        </row>
        <row r="517">
          <cell r="B517">
            <v>231080030</v>
          </cell>
          <cell r="C517" t="str">
            <v>CHANDAN KUMAR SINGH</v>
          </cell>
          <cell r="D517" t="str">
            <v>A</v>
          </cell>
          <cell r="E517">
            <v>109</v>
          </cell>
          <cell r="F517" t="str">
            <v xml:space="preserve">M SC (2-YR)(PG) </v>
          </cell>
          <cell r="G517" t="str">
            <v xml:space="preserve"> STA</v>
          </cell>
          <cell r="H517">
            <v>513</v>
          </cell>
          <cell r="I517">
            <v>0</v>
          </cell>
          <cell r="J517" t="str">
            <v xml:space="preserve"> </v>
          </cell>
          <cell r="K517">
            <v>10000</v>
          </cell>
          <cell r="L517">
            <v>21093</v>
          </cell>
          <cell r="M517"/>
          <cell r="N517"/>
          <cell r="O517">
            <v>21093</v>
          </cell>
          <cell r="P517">
            <v>0</v>
          </cell>
          <cell r="Q517">
            <v>8039</v>
          </cell>
          <cell r="R517">
            <v>7718</v>
          </cell>
          <cell r="S517">
            <v>0</v>
          </cell>
          <cell r="T517"/>
          <cell r="U517" t="str">
            <v>0</v>
          </cell>
          <cell r="V517">
            <v>15757</v>
          </cell>
          <cell r="W517">
            <v>5336</v>
          </cell>
          <cell r="X517">
            <v>-4664</v>
          </cell>
          <cell r="Y517">
            <v>4664</v>
          </cell>
          <cell r="Z517" t="str">
            <v>-</v>
          </cell>
          <cell r="AA517"/>
          <cell r="AB517"/>
          <cell r="AC517"/>
          <cell r="AD517" t="str">
            <v>Normal / Active</v>
          </cell>
          <cell r="AE517" t="str">
            <v>chandanks23@iitk.ac.in</v>
          </cell>
          <cell r="AF517">
            <v>6203287340</v>
          </cell>
        </row>
        <row r="518">
          <cell r="B518">
            <v>231080034</v>
          </cell>
          <cell r="C518" t="str">
            <v>DIVYANSHU ARYA</v>
          </cell>
          <cell r="D518" t="str">
            <v>F</v>
          </cell>
          <cell r="E518">
            <v>267</v>
          </cell>
          <cell r="F518" t="str">
            <v xml:space="preserve">M SC (2-YR)(PG) </v>
          </cell>
          <cell r="G518" t="str">
            <v xml:space="preserve"> MTH</v>
          </cell>
          <cell r="H518">
            <v>514</v>
          </cell>
          <cell r="I518">
            <v>0</v>
          </cell>
          <cell r="J518" t="str">
            <v>FBM</v>
          </cell>
          <cell r="K518">
            <v>10000</v>
          </cell>
          <cell r="L518">
            <v>18014</v>
          </cell>
          <cell r="M518"/>
          <cell r="N518"/>
          <cell r="O518">
            <v>18014</v>
          </cell>
          <cell r="P518">
            <v>512</v>
          </cell>
          <cell r="Q518">
            <v>0</v>
          </cell>
          <cell r="R518">
            <v>2191</v>
          </cell>
          <cell r="S518">
            <v>0</v>
          </cell>
          <cell r="T518"/>
          <cell r="U518">
            <v>13284</v>
          </cell>
          <cell r="V518">
            <v>15987</v>
          </cell>
          <cell r="W518">
            <v>2027</v>
          </cell>
          <cell r="X518">
            <v>-7973</v>
          </cell>
          <cell r="Y518">
            <v>7973</v>
          </cell>
          <cell r="Z518" t="str">
            <v>-</v>
          </cell>
          <cell r="AA518"/>
          <cell r="AB518"/>
          <cell r="AC518"/>
          <cell r="AD518" t="str">
            <v>Normal / Active</v>
          </cell>
          <cell r="AE518" t="str">
            <v>darya23@iitk.ac.in</v>
          </cell>
          <cell r="AF518">
            <v>6306977871</v>
          </cell>
        </row>
        <row r="519">
          <cell r="B519">
            <v>231080035</v>
          </cell>
          <cell r="C519" t="str">
            <v>DURGESH MISHRA</v>
          </cell>
          <cell r="D519" t="str">
            <v>F</v>
          </cell>
          <cell r="E519">
            <v>264</v>
          </cell>
          <cell r="F519" t="str">
            <v xml:space="preserve">M SC (2-YR)(PG) </v>
          </cell>
          <cell r="G519" t="str">
            <v xml:space="preserve"> MTH</v>
          </cell>
          <cell r="H519">
            <v>515</v>
          </cell>
          <cell r="I519">
            <v>0</v>
          </cell>
          <cell r="J519" t="str">
            <v xml:space="preserve"> </v>
          </cell>
          <cell r="K519">
            <v>10000</v>
          </cell>
          <cell r="L519">
            <v>15263</v>
          </cell>
          <cell r="M519"/>
          <cell r="N519"/>
          <cell r="O519">
            <v>15263</v>
          </cell>
          <cell r="P519">
            <v>620</v>
          </cell>
          <cell r="Q519">
            <v>6445</v>
          </cell>
          <cell r="R519">
            <v>4752</v>
          </cell>
          <cell r="S519">
            <v>0</v>
          </cell>
          <cell r="T519"/>
          <cell r="U519" t="str">
            <v>0</v>
          </cell>
          <cell r="V519">
            <v>11817</v>
          </cell>
          <cell r="W519">
            <v>3446</v>
          </cell>
          <cell r="X519">
            <v>-6554</v>
          </cell>
          <cell r="Y519">
            <v>6554</v>
          </cell>
          <cell r="Z519" t="str">
            <v>-</v>
          </cell>
          <cell r="AA519"/>
          <cell r="AB519"/>
          <cell r="AC519"/>
          <cell r="AD519" t="str">
            <v>Normal / Active</v>
          </cell>
          <cell r="AE519" t="str">
            <v>durgeshm23@iitk.ac.in</v>
          </cell>
          <cell r="AF519">
            <v>8737082396</v>
          </cell>
        </row>
        <row r="520">
          <cell r="B520">
            <v>231080038</v>
          </cell>
          <cell r="C520" t="str">
            <v>GAURAV KUMAR GUPTA</v>
          </cell>
          <cell r="D520" t="str">
            <v>F</v>
          </cell>
          <cell r="E520">
            <v>267</v>
          </cell>
          <cell r="F520" t="str">
            <v xml:space="preserve">M SC (2-YR)(PG) </v>
          </cell>
          <cell r="G520" t="str">
            <v xml:space="preserve"> MTH</v>
          </cell>
          <cell r="H520">
            <v>516</v>
          </cell>
          <cell r="I520">
            <v>0</v>
          </cell>
          <cell r="J520" t="str">
            <v xml:space="preserve"> </v>
          </cell>
          <cell r="K520">
            <v>10000</v>
          </cell>
          <cell r="L520">
            <v>18314</v>
          </cell>
          <cell r="M520"/>
          <cell r="N520"/>
          <cell r="O520">
            <v>18314</v>
          </cell>
          <cell r="P520">
            <v>620</v>
          </cell>
          <cell r="Q520">
            <v>8105</v>
          </cell>
          <cell r="R520">
            <v>5712</v>
          </cell>
          <cell r="S520">
            <v>0</v>
          </cell>
          <cell r="T520"/>
          <cell r="U520" t="str">
            <v>0</v>
          </cell>
          <cell r="V520">
            <v>14437</v>
          </cell>
          <cell r="W520">
            <v>3877</v>
          </cell>
          <cell r="X520">
            <v>-6123</v>
          </cell>
          <cell r="Y520">
            <v>6123</v>
          </cell>
          <cell r="Z520" t="str">
            <v>-</v>
          </cell>
          <cell r="AA520"/>
          <cell r="AB520"/>
          <cell r="AC520"/>
          <cell r="AD520" t="str">
            <v>Normal / Active</v>
          </cell>
          <cell r="AE520" t="str">
            <v>gauravkg23@iitk.ac.in</v>
          </cell>
          <cell r="AF520">
            <v>7017734312</v>
          </cell>
        </row>
        <row r="521">
          <cell r="B521">
            <v>231080039</v>
          </cell>
          <cell r="C521" t="str">
            <v>GAURAV TOMAR</v>
          </cell>
          <cell r="D521" t="str">
            <v>F</v>
          </cell>
          <cell r="E521">
            <v>266</v>
          </cell>
          <cell r="F521" t="str">
            <v xml:space="preserve">M SC (2-YR)(PG) </v>
          </cell>
          <cell r="G521" t="str">
            <v xml:space="preserve"> STA</v>
          </cell>
          <cell r="H521">
            <v>517</v>
          </cell>
          <cell r="I521">
            <v>0</v>
          </cell>
          <cell r="J521" t="str">
            <v xml:space="preserve"> </v>
          </cell>
          <cell r="K521">
            <v>10000</v>
          </cell>
          <cell r="L521">
            <v>19848</v>
          </cell>
          <cell r="M521"/>
          <cell r="N521"/>
          <cell r="O521">
            <v>19848</v>
          </cell>
          <cell r="P521">
            <v>620</v>
          </cell>
          <cell r="Q521">
            <v>6845</v>
          </cell>
          <cell r="R521">
            <v>6800</v>
          </cell>
          <cell r="S521">
            <v>0</v>
          </cell>
          <cell r="T521"/>
          <cell r="U521" t="str">
            <v>0</v>
          </cell>
          <cell r="V521">
            <v>14265</v>
          </cell>
          <cell r="W521">
            <v>5583</v>
          </cell>
          <cell r="X521">
            <v>-4417</v>
          </cell>
          <cell r="Y521">
            <v>4417</v>
          </cell>
          <cell r="Z521" t="str">
            <v>-</v>
          </cell>
          <cell r="AA521"/>
          <cell r="AB521"/>
          <cell r="AC521"/>
          <cell r="AD521" t="str">
            <v>Normal / Active</v>
          </cell>
          <cell r="AE521" t="str">
            <v>gtomar23@iitk.ac.in</v>
          </cell>
          <cell r="AF521">
            <v>7906459460</v>
          </cell>
        </row>
        <row r="522">
          <cell r="B522">
            <v>231080044</v>
          </cell>
          <cell r="C522" t="str">
            <v>INDRAJ PRAJAPAT</v>
          </cell>
          <cell r="D522" t="str">
            <v>F</v>
          </cell>
          <cell r="E522">
            <v>165</v>
          </cell>
          <cell r="F522" t="str">
            <v xml:space="preserve">M SC (2-YR)(PG) </v>
          </cell>
          <cell r="G522" t="str">
            <v xml:space="preserve"> STA</v>
          </cell>
          <cell r="H522">
            <v>518</v>
          </cell>
          <cell r="I522">
            <v>0</v>
          </cell>
          <cell r="J522" t="str">
            <v xml:space="preserve"> </v>
          </cell>
          <cell r="K522">
            <v>10000</v>
          </cell>
          <cell r="L522">
            <v>19883</v>
          </cell>
          <cell r="M522"/>
          <cell r="N522"/>
          <cell r="O522">
            <v>19883</v>
          </cell>
          <cell r="P522">
            <v>512</v>
          </cell>
          <cell r="Q522">
            <v>6966</v>
          </cell>
          <cell r="R522">
            <v>6138</v>
          </cell>
          <cell r="S522">
            <v>0</v>
          </cell>
          <cell r="T522"/>
          <cell r="U522" t="str">
            <v>0</v>
          </cell>
          <cell r="V522">
            <v>13616</v>
          </cell>
          <cell r="W522">
            <v>6267</v>
          </cell>
          <cell r="X522">
            <v>-3733</v>
          </cell>
          <cell r="Y522">
            <v>3733</v>
          </cell>
          <cell r="Z522" t="str">
            <v>-</v>
          </cell>
          <cell r="AA522"/>
          <cell r="AB522"/>
          <cell r="AC522"/>
          <cell r="AD522" t="str">
            <v>Normal / Active</v>
          </cell>
          <cell r="AE522" t="str">
            <v>indrajp23@iitk.ac.in</v>
          </cell>
          <cell r="AF522">
            <v>9413268709</v>
          </cell>
        </row>
        <row r="523">
          <cell r="B523">
            <v>231080050</v>
          </cell>
          <cell r="C523" t="str">
            <v>KAMAL SHARMA</v>
          </cell>
          <cell r="D523" t="str">
            <v>F</v>
          </cell>
          <cell r="E523">
            <v>266</v>
          </cell>
          <cell r="F523" t="str">
            <v xml:space="preserve">M SC (2-YR)(PG) </v>
          </cell>
          <cell r="G523" t="str">
            <v xml:space="preserve"> MTH</v>
          </cell>
          <cell r="H523">
            <v>519</v>
          </cell>
          <cell r="I523">
            <v>0</v>
          </cell>
          <cell r="J523" t="str">
            <v xml:space="preserve"> </v>
          </cell>
          <cell r="K523">
            <v>10000</v>
          </cell>
          <cell r="L523">
            <v>22141</v>
          </cell>
          <cell r="M523"/>
          <cell r="N523"/>
          <cell r="O523">
            <v>22141</v>
          </cell>
          <cell r="P523" t="str">
            <v>0</v>
          </cell>
          <cell r="Q523">
            <v>10522</v>
          </cell>
          <cell r="R523">
            <v>5890</v>
          </cell>
          <cell r="S523">
            <v>0</v>
          </cell>
          <cell r="T523"/>
          <cell r="U523" t="str">
            <v>0</v>
          </cell>
          <cell r="V523">
            <v>16412</v>
          </cell>
          <cell r="W523">
            <v>5729</v>
          </cell>
          <cell r="X523">
            <v>-4271</v>
          </cell>
          <cell r="Y523">
            <v>4271</v>
          </cell>
          <cell r="Z523" t="str">
            <v>-</v>
          </cell>
          <cell r="AA523"/>
          <cell r="AB523"/>
          <cell r="AC523"/>
          <cell r="AD523" t="str">
            <v>Normal / Active</v>
          </cell>
          <cell r="AE523" t="str">
            <v>ksharma23@iitk.ac.in</v>
          </cell>
          <cell r="AF523">
            <v>7206636083</v>
          </cell>
        </row>
        <row r="524">
          <cell r="B524">
            <v>231080051</v>
          </cell>
          <cell r="C524" t="str">
            <v>KRISHANU MUKHERJEE</v>
          </cell>
          <cell r="D524" t="str">
            <v>F</v>
          </cell>
          <cell r="E524">
            <v>158</v>
          </cell>
          <cell r="F524" t="str">
            <v xml:space="preserve">M SC (2-YR)(PG) </v>
          </cell>
          <cell r="G524" t="str">
            <v xml:space="preserve"> STA</v>
          </cell>
          <cell r="H524">
            <v>520</v>
          </cell>
          <cell r="I524">
            <v>0</v>
          </cell>
          <cell r="J524" t="str">
            <v xml:space="preserve"> </v>
          </cell>
          <cell r="K524">
            <v>10000</v>
          </cell>
          <cell r="L524">
            <v>23233</v>
          </cell>
          <cell r="M524"/>
          <cell r="N524"/>
          <cell r="O524">
            <v>23233</v>
          </cell>
          <cell r="P524" t="str">
            <v>0</v>
          </cell>
          <cell r="Q524">
            <v>9339</v>
          </cell>
          <cell r="R524">
            <v>7341</v>
          </cell>
          <cell r="S524">
            <v>0</v>
          </cell>
          <cell r="T524"/>
          <cell r="U524" t="str">
            <v>0</v>
          </cell>
          <cell r="V524">
            <v>16680</v>
          </cell>
          <cell r="W524">
            <v>6553</v>
          </cell>
          <cell r="X524">
            <v>-3447</v>
          </cell>
          <cell r="Y524">
            <v>3447</v>
          </cell>
          <cell r="Z524" t="str">
            <v>-</v>
          </cell>
          <cell r="AA524"/>
          <cell r="AB524"/>
          <cell r="AC524"/>
          <cell r="AD524" t="str">
            <v>Normal / Active</v>
          </cell>
          <cell r="AE524" t="str">
            <v>krishanum23@iitk.ac.in</v>
          </cell>
          <cell r="AF524">
            <v>8617757605</v>
          </cell>
        </row>
        <row r="525">
          <cell r="B525">
            <v>231080055</v>
          </cell>
          <cell r="C525" t="str">
            <v>MAINAK SAHA</v>
          </cell>
          <cell r="D525" t="str">
            <v>A</v>
          </cell>
          <cell r="E525">
            <v>107</v>
          </cell>
          <cell r="F525" t="str">
            <v xml:space="preserve">M SC (2-YR)(PG) </v>
          </cell>
          <cell r="G525" t="str">
            <v xml:space="preserve"> MTH</v>
          </cell>
          <cell r="H525">
            <v>521</v>
          </cell>
          <cell r="I525">
            <v>0</v>
          </cell>
          <cell r="J525" t="str">
            <v xml:space="preserve"> </v>
          </cell>
          <cell r="K525">
            <v>10000</v>
          </cell>
          <cell r="L525">
            <v>20680</v>
          </cell>
          <cell r="M525"/>
          <cell r="N525"/>
          <cell r="O525">
            <v>20680</v>
          </cell>
          <cell r="P525" t="str">
            <v>0</v>
          </cell>
          <cell r="Q525">
            <v>0</v>
          </cell>
          <cell r="R525" t="str">
            <v>0</v>
          </cell>
          <cell r="S525">
            <v>0</v>
          </cell>
          <cell r="T525"/>
          <cell r="U525" t="str">
            <v>0</v>
          </cell>
          <cell r="V525">
            <v>0</v>
          </cell>
          <cell r="W525">
            <v>20680</v>
          </cell>
          <cell r="X525">
            <v>10680</v>
          </cell>
          <cell r="Y525">
            <v>-10680</v>
          </cell>
          <cell r="Z525" t="str">
            <v>-</v>
          </cell>
          <cell r="AA525"/>
          <cell r="AB525"/>
          <cell r="AC525"/>
          <cell r="AD525" t="str">
            <v>Normal / Active</v>
          </cell>
          <cell r="AE525" t="str">
            <v>mainaksaha23@iitk.ac.in</v>
          </cell>
          <cell r="AF525">
            <v>8509526107</v>
          </cell>
        </row>
        <row r="526">
          <cell r="B526">
            <v>231080060</v>
          </cell>
          <cell r="C526" t="str">
            <v>MURALI MANOHAR</v>
          </cell>
          <cell r="D526" t="str">
            <v>F</v>
          </cell>
          <cell r="E526">
            <v>264</v>
          </cell>
          <cell r="F526" t="str">
            <v xml:space="preserve">M SC (2-YR)(PG) </v>
          </cell>
          <cell r="G526" t="str">
            <v xml:space="preserve"> MTH</v>
          </cell>
          <cell r="H526">
            <v>522</v>
          </cell>
          <cell r="I526">
            <v>0</v>
          </cell>
          <cell r="J526" t="str">
            <v xml:space="preserve"> </v>
          </cell>
          <cell r="K526">
            <v>10000</v>
          </cell>
          <cell r="L526">
            <v>18848</v>
          </cell>
          <cell r="M526"/>
          <cell r="N526"/>
          <cell r="O526">
            <v>18848</v>
          </cell>
          <cell r="P526">
            <v>4098</v>
          </cell>
          <cell r="Q526">
            <v>6102</v>
          </cell>
          <cell r="R526">
            <v>4568</v>
          </cell>
          <cell r="S526">
            <v>0</v>
          </cell>
          <cell r="T526"/>
          <cell r="U526" t="str">
            <v>0</v>
          </cell>
          <cell r="V526">
            <v>14768</v>
          </cell>
          <cell r="W526">
            <v>4080</v>
          </cell>
          <cell r="X526">
            <v>-5920</v>
          </cell>
          <cell r="Y526">
            <v>5920</v>
          </cell>
          <cell r="Z526" t="str">
            <v>-</v>
          </cell>
          <cell r="AA526"/>
          <cell r="AB526"/>
          <cell r="AC526"/>
          <cell r="AD526" t="str">
            <v>Normal / Active</v>
          </cell>
          <cell r="AE526" t="str">
            <v>muralim23@iitk.ac.in</v>
          </cell>
          <cell r="AF526">
            <v>9887315393</v>
          </cell>
        </row>
        <row r="527">
          <cell r="B527">
            <v>231080063</v>
          </cell>
          <cell r="C527" t="str">
            <v>PANKAJ KAJAL</v>
          </cell>
          <cell r="D527" t="str">
            <v>F</v>
          </cell>
          <cell r="E527">
            <v>263</v>
          </cell>
          <cell r="F527" t="str">
            <v xml:space="preserve">M SC (2-YR)(PG) </v>
          </cell>
          <cell r="G527" t="str">
            <v xml:space="preserve"> MTH</v>
          </cell>
          <cell r="H527">
            <v>523</v>
          </cell>
          <cell r="I527">
            <v>0</v>
          </cell>
          <cell r="J527" t="str">
            <v>FBM</v>
          </cell>
          <cell r="K527">
            <v>10000</v>
          </cell>
          <cell r="L527">
            <v>17634</v>
          </cell>
          <cell r="M527"/>
          <cell r="N527"/>
          <cell r="O527">
            <v>17634</v>
          </cell>
          <cell r="P527">
            <v>728</v>
          </cell>
          <cell r="Q527">
            <v>0</v>
          </cell>
          <cell r="R527">
            <v>2089</v>
          </cell>
          <cell r="S527">
            <v>0</v>
          </cell>
          <cell r="T527"/>
          <cell r="U527">
            <v>13457</v>
          </cell>
          <cell r="V527">
            <v>16274</v>
          </cell>
          <cell r="W527">
            <v>1360</v>
          </cell>
          <cell r="X527">
            <v>-8640</v>
          </cell>
          <cell r="Y527">
            <v>8640</v>
          </cell>
          <cell r="Z527" t="str">
            <v>-</v>
          </cell>
          <cell r="AA527"/>
          <cell r="AB527"/>
          <cell r="AC527"/>
          <cell r="AD527" t="str">
            <v>Normal / Active</v>
          </cell>
          <cell r="AE527" t="str">
            <v>pankajk23@iitk.ac.in</v>
          </cell>
          <cell r="AF527">
            <v>7015363124</v>
          </cell>
        </row>
        <row r="528">
          <cell r="B528">
            <v>231080064</v>
          </cell>
          <cell r="C528" t="str">
            <v>PRANJAL VERMA</v>
          </cell>
          <cell r="D528" t="str">
            <v>F</v>
          </cell>
          <cell r="E528">
            <v>263</v>
          </cell>
          <cell r="F528" t="str">
            <v xml:space="preserve">M SC (2-YR)(PG) </v>
          </cell>
          <cell r="G528" t="str">
            <v xml:space="preserve"> MTH</v>
          </cell>
          <cell r="H528">
            <v>524</v>
          </cell>
          <cell r="I528">
            <v>0</v>
          </cell>
          <cell r="J528" t="str">
            <v xml:space="preserve"> </v>
          </cell>
          <cell r="K528">
            <v>10000</v>
          </cell>
          <cell r="L528">
            <v>16693</v>
          </cell>
          <cell r="M528"/>
          <cell r="N528"/>
          <cell r="O528">
            <v>16693</v>
          </cell>
          <cell r="P528">
            <v>836</v>
          </cell>
          <cell r="Q528">
            <v>6969</v>
          </cell>
          <cell r="R528">
            <v>4981</v>
          </cell>
          <cell r="S528">
            <v>0</v>
          </cell>
          <cell r="T528"/>
          <cell r="U528" t="str">
            <v>0</v>
          </cell>
          <cell r="V528">
            <v>12786</v>
          </cell>
          <cell r="W528">
            <v>3907</v>
          </cell>
          <cell r="X528">
            <v>-6093</v>
          </cell>
          <cell r="Y528">
            <v>6093</v>
          </cell>
          <cell r="Z528" t="str">
            <v>-</v>
          </cell>
          <cell r="AA528"/>
          <cell r="AB528"/>
          <cell r="AC528"/>
          <cell r="AD528" t="str">
            <v>Normal / Active</v>
          </cell>
          <cell r="AE528" t="str">
            <v>pranjalv23@iitk.ac.in</v>
          </cell>
          <cell r="AF528">
            <v>8630013413</v>
          </cell>
        </row>
        <row r="529">
          <cell r="B529">
            <v>231080065</v>
          </cell>
          <cell r="C529" t="str">
            <v>PRASENJIT SARKAR</v>
          </cell>
          <cell r="D529" t="str">
            <v>F</v>
          </cell>
          <cell r="E529">
            <v>166</v>
          </cell>
          <cell r="F529" t="str">
            <v xml:space="preserve">M SC (2-YR)(PG) </v>
          </cell>
          <cell r="G529" t="str">
            <v xml:space="preserve"> MTH</v>
          </cell>
          <cell r="H529">
            <v>525</v>
          </cell>
          <cell r="I529">
            <v>0</v>
          </cell>
          <cell r="J529" t="str">
            <v>FBM</v>
          </cell>
          <cell r="K529">
            <v>10000</v>
          </cell>
          <cell r="L529">
            <v>20676</v>
          </cell>
          <cell r="M529"/>
          <cell r="N529"/>
          <cell r="O529">
            <v>20676</v>
          </cell>
          <cell r="P529">
            <v>642</v>
          </cell>
          <cell r="Q529">
            <v>1976</v>
          </cell>
          <cell r="R529">
            <v>1422</v>
          </cell>
          <cell r="S529">
            <v>0</v>
          </cell>
          <cell r="T529"/>
          <cell r="U529">
            <v>14419</v>
          </cell>
          <cell r="V529">
            <v>18459</v>
          </cell>
          <cell r="W529">
            <v>2217</v>
          </cell>
          <cell r="X529">
            <v>-7783</v>
          </cell>
          <cell r="Y529">
            <v>7783</v>
          </cell>
          <cell r="Z529" t="str">
            <v>-</v>
          </cell>
          <cell r="AA529"/>
          <cell r="AB529"/>
          <cell r="AC529"/>
          <cell r="AD529" t="str">
            <v>Normal / Active</v>
          </cell>
          <cell r="AE529" t="str">
            <v>prasenjits23@iitk.ac.in</v>
          </cell>
          <cell r="AF529">
            <v>8016156923</v>
          </cell>
        </row>
        <row r="530">
          <cell r="B530">
            <v>231080066</v>
          </cell>
          <cell r="C530" t="str">
            <v>RAKESH</v>
          </cell>
          <cell r="D530" t="str">
            <v>F</v>
          </cell>
          <cell r="E530">
            <v>258</v>
          </cell>
          <cell r="F530" t="str">
            <v xml:space="preserve">M SC (2-YR)(PG) </v>
          </cell>
          <cell r="G530" t="str">
            <v xml:space="preserve"> MTH</v>
          </cell>
          <cell r="H530">
            <v>526</v>
          </cell>
          <cell r="I530">
            <v>0</v>
          </cell>
          <cell r="J530" t="str">
            <v xml:space="preserve"> </v>
          </cell>
          <cell r="K530">
            <v>10000</v>
          </cell>
          <cell r="L530">
            <v>18965</v>
          </cell>
          <cell r="M530"/>
          <cell r="N530"/>
          <cell r="O530">
            <v>18965</v>
          </cell>
          <cell r="P530">
            <v>4465</v>
          </cell>
          <cell r="Q530">
            <v>6323</v>
          </cell>
          <cell r="R530">
            <v>4875</v>
          </cell>
          <cell r="S530">
            <v>0</v>
          </cell>
          <cell r="T530"/>
          <cell r="U530" t="str">
            <v>0</v>
          </cell>
          <cell r="V530">
            <v>15663</v>
          </cell>
          <cell r="W530">
            <v>3302</v>
          </cell>
          <cell r="X530">
            <v>-6698</v>
          </cell>
          <cell r="Y530">
            <v>6698</v>
          </cell>
          <cell r="Z530" t="str">
            <v>-</v>
          </cell>
          <cell r="AA530"/>
          <cell r="AB530"/>
          <cell r="AC530"/>
          <cell r="AD530" t="str">
            <v>Normal / Active</v>
          </cell>
          <cell r="AE530" t="str">
            <v>rakesh23@iitk.ac.in</v>
          </cell>
          <cell r="AF530">
            <v>7056056386</v>
          </cell>
        </row>
        <row r="531">
          <cell r="B531">
            <v>231080069</v>
          </cell>
          <cell r="C531" t="str">
            <v>ROHIT KUMAR</v>
          </cell>
          <cell r="D531" t="str">
            <v>A</v>
          </cell>
          <cell r="E531">
            <v>104</v>
          </cell>
          <cell r="F531" t="str">
            <v xml:space="preserve">M SC (2-YR)(PG) </v>
          </cell>
          <cell r="G531" t="str">
            <v xml:space="preserve"> STA</v>
          </cell>
          <cell r="H531">
            <v>527</v>
          </cell>
          <cell r="I531">
            <v>0</v>
          </cell>
          <cell r="J531" t="str">
            <v>FBM</v>
          </cell>
          <cell r="K531">
            <v>10000</v>
          </cell>
          <cell r="L531">
            <v>26583</v>
          </cell>
          <cell r="M531"/>
          <cell r="N531"/>
          <cell r="O531">
            <v>26583</v>
          </cell>
          <cell r="P531">
            <v>3650</v>
          </cell>
          <cell r="Q531">
            <v>662</v>
          </cell>
          <cell r="R531">
            <v>2639</v>
          </cell>
          <cell r="S531">
            <v>0</v>
          </cell>
          <cell r="T531"/>
          <cell r="U531">
            <v>16851</v>
          </cell>
          <cell r="V531">
            <v>23802</v>
          </cell>
          <cell r="W531">
            <v>2781</v>
          </cell>
          <cell r="X531">
            <v>-7219</v>
          </cell>
          <cell r="Y531">
            <v>7219</v>
          </cell>
          <cell r="Z531" t="str">
            <v>-</v>
          </cell>
          <cell r="AA531"/>
          <cell r="AB531"/>
          <cell r="AC531"/>
          <cell r="AD531" t="str">
            <v>Normal / Active</v>
          </cell>
          <cell r="AE531" t="str">
            <v>rohitk23@iitk.ac.in</v>
          </cell>
          <cell r="AF531">
            <v>8699194697</v>
          </cell>
        </row>
        <row r="532">
          <cell r="B532">
            <v>231080071</v>
          </cell>
          <cell r="C532" t="str">
            <v>SAGAR MANDAL</v>
          </cell>
          <cell r="D532" t="str">
            <v>F</v>
          </cell>
          <cell r="E532">
            <v>164</v>
          </cell>
          <cell r="F532" t="str">
            <v xml:space="preserve">M SC (2-YR)(PG) </v>
          </cell>
          <cell r="G532" t="str">
            <v xml:space="preserve"> MTH</v>
          </cell>
          <cell r="H532">
            <v>528</v>
          </cell>
          <cell r="I532">
            <v>0</v>
          </cell>
          <cell r="J532" t="str">
            <v xml:space="preserve"> </v>
          </cell>
          <cell r="K532">
            <v>10000</v>
          </cell>
          <cell r="L532">
            <v>16823</v>
          </cell>
          <cell r="M532"/>
          <cell r="N532"/>
          <cell r="O532">
            <v>16823</v>
          </cell>
          <cell r="P532">
            <v>620</v>
          </cell>
          <cell r="Q532">
            <v>6597</v>
          </cell>
          <cell r="R532">
            <v>5937</v>
          </cell>
          <cell r="S532">
            <v>0</v>
          </cell>
          <cell r="T532"/>
          <cell r="U532" t="str">
            <v>0</v>
          </cell>
          <cell r="V532">
            <v>13154</v>
          </cell>
          <cell r="W532">
            <v>3669</v>
          </cell>
          <cell r="X532">
            <v>-6331</v>
          </cell>
          <cell r="Y532">
            <v>6331</v>
          </cell>
          <cell r="Z532" t="str">
            <v>-</v>
          </cell>
          <cell r="AA532"/>
          <cell r="AB532"/>
          <cell r="AC532"/>
          <cell r="AD532" t="str">
            <v>Normal / Active</v>
          </cell>
          <cell r="AE532" t="str">
            <v>sagarm23@iitk.ac.in</v>
          </cell>
          <cell r="AF532">
            <v>8116266470</v>
          </cell>
        </row>
        <row r="533">
          <cell r="B533">
            <v>231080072</v>
          </cell>
          <cell r="C533" t="str">
            <v>SAGNIK BANERJEE</v>
          </cell>
          <cell r="D533" t="str">
            <v>F</v>
          </cell>
          <cell r="E533">
            <v>260</v>
          </cell>
          <cell r="F533" t="str">
            <v xml:space="preserve">M SC (2-YR)(PG) </v>
          </cell>
          <cell r="G533" t="str">
            <v xml:space="preserve"> MTH</v>
          </cell>
          <cell r="H533">
            <v>529</v>
          </cell>
          <cell r="I533">
            <v>0</v>
          </cell>
          <cell r="J533" t="str">
            <v xml:space="preserve"> </v>
          </cell>
          <cell r="K533">
            <v>10000</v>
          </cell>
          <cell r="L533">
            <v>15779</v>
          </cell>
          <cell r="M533"/>
          <cell r="N533"/>
          <cell r="O533">
            <v>15779</v>
          </cell>
          <cell r="P533">
            <v>620</v>
          </cell>
          <cell r="Q533">
            <v>6744</v>
          </cell>
          <cell r="R533">
            <v>4626</v>
          </cell>
          <cell r="S533">
            <v>0</v>
          </cell>
          <cell r="T533"/>
          <cell r="U533" t="str">
            <v>0</v>
          </cell>
          <cell r="V533">
            <v>11990</v>
          </cell>
          <cell r="W533">
            <v>3789</v>
          </cell>
          <cell r="X533">
            <v>-6211</v>
          </cell>
          <cell r="Y533">
            <v>6211</v>
          </cell>
          <cell r="Z533" t="str">
            <v>-</v>
          </cell>
          <cell r="AA533"/>
          <cell r="AB533"/>
          <cell r="AC533"/>
          <cell r="AD533" t="str">
            <v>Normal / Active</v>
          </cell>
          <cell r="AE533" t="str">
            <v>sgnikb23@iitk.ac.in</v>
          </cell>
          <cell r="AF533">
            <v>9749283250</v>
          </cell>
        </row>
        <row r="534">
          <cell r="B534">
            <v>231080073</v>
          </cell>
          <cell r="C534" t="str">
            <v>SAGNIK ROY</v>
          </cell>
          <cell r="D534" t="str">
            <v>A</v>
          </cell>
          <cell r="E534">
            <v>107</v>
          </cell>
          <cell r="F534" t="str">
            <v xml:space="preserve">M SC (2-YR)(PG) </v>
          </cell>
          <cell r="G534" t="str">
            <v xml:space="preserve"> MTH</v>
          </cell>
          <cell r="H534">
            <v>530</v>
          </cell>
          <cell r="I534">
            <v>0</v>
          </cell>
          <cell r="J534" t="str">
            <v xml:space="preserve"> </v>
          </cell>
          <cell r="K534">
            <v>10000</v>
          </cell>
          <cell r="L534">
            <v>18190</v>
          </cell>
          <cell r="M534"/>
          <cell r="N534"/>
          <cell r="O534">
            <v>18190</v>
          </cell>
          <cell r="P534">
            <v>189</v>
          </cell>
          <cell r="Q534">
            <v>6657</v>
          </cell>
          <cell r="R534">
            <v>7961</v>
          </cell>
          <cell r="S534">
            <v>0</v>
          </cell>
          <cell r="T534"/>
          <cell r="U534" t="str">
            <v>0</v>
          </cell>
          <cell r="V534">
            <v>14807</v>
          </cell>
          <cell r="W534">
            <v>3383</v>
          </cell>
          <cell r="X534">
            <v>-6617</v>
          </cell>
          <cell r="Y534">
            <v>6617</v>
          </cell>
          <cell r="Z534" t="str">
            <v>-</v>
          </cell>
          <cell r="AA534"/>
          <cell r="AB534"/>
          <cell r="AC534"/>
          <cell r="AD534" t="str">
            <v>Normal / Active</v>
          </cell>
          <cell r="AE534" t="str">
            <v>sagnikroy23@iitk.ac.in</v>
          </cell>
          <cell r="AF534">
            <v>9123335790</v>
          </cell>
        </row>
        <row r="535">
          <cell r="B535">
            <v>231080075</v>
          </cell>
          <cell r="C535" t="str">
            <v>SARBOJIT DAS</v>
          </cell>
          <cell r="D535" t="str">
            <v>A</v>
          </cell>
          <cell r="E535">
            <v>106</v>
          </cell>
          <cell r="F535" t="str">
            <v xml:space="preserve">M SC (2-YR)(PG) </v>
          </cell>
          <cell r="G535" t="str">
            <v xml:space="preserve"> STA</v>
          </cell>
          <cell r="H535">
            <v>531</v>
          </cell>
          <cell r="I535">
            <v>0</v>
          </cell>
          <cell r="J535" t="str">
            <v xml:space="preserve"> </v>
          </cell>
          <cell r="K535">
            <v>10000</v>
          </cell>
          <cell r="L535">
            <v>19572</v>
          </cell>
          <cell r="M535"/>
          <cell r="N535"/>
          <cell r="O535">
            <v>19572</v>
          </cell>
          <cell r="P535">
            <v>620</v>
          </cell>
          <cell r="Q535">
            <v>7927</v>
          </cell>
          <cell r="R535">
            <v>6850</v>
          </cell>
          <cell r="S535">
            <v>0</v>
          </cell>
          <cell r="T535"/>
          <cell r="U535" t="str">
            <v>0</v>
          </cell>
          <cell r="V535">
            <v>15397</v>
          </cell>
          <cell r="W535">
            <v>4175</v>
          </cell>
          <cell r="X535">
            <v>-5825</v>
          </cell>
          <cell r="Y535">
            <v>5825</v>
          </cell>
          <cell r="Z535" t="str">
            <v>-</v>
          </cell>
          <cell r="AA535"/>
          <cell r="AB535"/>
          <cell r="AC535"/>
          <cell r="AD535" t="str">
            <v>Normal / Active</v>
          </cell>
          <cell r="AE535" t="str">
            <v>sarbojitd23@iitk.ac.in</v>
          </cell>
          <cell r="AF535">
            <v>9330404877</v>
          </cell>
        </row>
        <row r="536">
          <cell r="B536">
            <v>231080077</v>
          </cell>
          <cell r="C536" t="str">
            <v>SAURABH CHAUBEY</v>
          </cell>
          <cell r="D536" t="str">
            <v>F</v>
          </cell>
          <cell r="E536">
            <v>267</v>
          </cell>
          <cell r="F536" t="str">
            <v xml:space="preserve">M SC (2-YR)(PG) </v>
          </cell>
          <cell r="G536" t="str">
            <v xml:space="preserve"> MTH</v>
          </cell>
          <cell r="H536">
            <v>532</v>
          </cell>
          <cell r="I536">
            <v>0</v>
          </cell>
          <cell r="J536" t="str">
            <v xml:space="preserve"> </v>
          </cell>
          <cell r="K536">
            <v>10000</v>
          </cell>
          <cell r="L536">
            <v>16610</v>
          </cell>
          <cell r="M536"/>
          <cell r="N536"/>
          <cell r="O536">
            <v>16610</v>
          </cell>
          <cell r="P536">
            <v>512</v>
          </cell>
          <cell r="Q536">
            <v>6931</v>
          </cell>
          <cell r="R536">
            <v>5031</v>
          </cell>
          <cell r="S536">
            <v>0</v>
          </cell>
          <cell r="T536"/>
          <cell r="U536" t="str">
            <v>0</v>
          </cell>
          <cell r="V536">
            <v>12474</v>
          </cell>
          <cell r="W536">
            <v>4136</v>
          </cell>
          <cell r="X536">
            <v>-5864</v>
          </cell>
          <cell r="Y536">
            <v>5864</v>
          </cell>
          <cell r="Z536" t="str">
            <v>-</v>
          </cell>
          <cell r="AA536"/>
          <cell r="AB536"/>
          <cell r="AC536"/>
          <cell r="AD536" t="str">
            <v>Normal / Active</v>
          </cell>
          <cell r="AE536" t="str">
            <v>saurabhc23@iitk.ac.in</v>
          </cell>
          <cell r="AF536">
            <v>8953021742</v>
          </cell>
        </row>
        <row r="537">
          <cell r="B537">
            <v>231080078</v>
          </cell>
          <cell r="C537" t="str">
            <v>SAYAN HOWLY</v>
          </cell>
          <cell r="D537" t="str">
            <v>F</v>
          </cell>
          <cell r="E537">
            <v>160</v>
          </cell>
          <cell r="F537" t="str">
            <v xml:space="preserve">M SC (2-YR)(PG) </v>
          </cell>
          <cell r="G537" t="str">
            <v xml:space="preserve"> MTH</v>
          </cell>
          <cell r="H537">
            <v>533</v>
          </cell>
          <cell r="I537">
            <v>0</v>
          </cell>
          <cell r="J537" t="str">
            <v>FBM</v>
          </cell>
          <cell r="K537">
            <v>10000</v>
          </cell>
          <cell r="L537">
            <v>20429</v>
          </cell>
          <cell r="M537"/>
          <cell r="N537"/>
          <cell r="O537">
            <v>20429</v>
          </cell>
          <cell r="P537">
            <v>640</v>
          </cell>
          <cell r="Q537">
            <v>0</v>
          </cell>
          <cell r="R537">
            <v>4496</v>
          </cell>
          <cell r="S537">
            <v>0</v>
          </cell>
          <cell r="T537"/>
          <cell r="U537">
            <v>13457</v>
          </cell>
          <cell r="V537">
            <v>18593</v>
          </cell>
          <cell r="W537">
            <v>1836</v>
          </cell>
          <cell r="X537">
            <v>-8164</v>
          </cell>
          <cell r="Y537">
            <v>8164</v>
          </cell>
          <cell r="Z537" t="str">
            <v>-</v>
          </cell>
          <cell r="AA537"/>
          <cell r="AB537"/>
          <cell r="AC537"/>
          <cell r="AD537" t="str">
            <v>Normal / Active</v>
          </cell>
          <cell r="AE537" t="str">
            <v>sayanh23@iitk.ac.in</v>
          </cell>
          <cell r="AF537">
            <v>8334848742</v>
          </cell>
        </row>
        <row r="538">
          <cell r="B538">
            <v>231080079</v>
          </cell>
          <cell r="C538" t="str">
            <v>SAYAN MUKHERJEE</v>
          </cell>
          <cell r="D538" t="str">
            <v>A</v>
          </cell>
          <cell r="E538">
            <v>105</v>
          </cell>
          <cell r="F538" t="str">
            <v xml:space="preserve">M SC (2-YR)(PG) </v>
          </cell>
          <cell r="G538" t="str">
            <v xml:space="preserve"> STA</v>
          </cell>
          <cell r="H538">
            <v>534</v>
          </cell>
          <cell r="I538">
            <v>0</v>
          </cell>
          <cell r="J538" t="str">
            <v xml:space="preserve"> </v>
          </cell>
          <cell r="K538">
            <v>10000</v>
          </cell>
          <cell r="L538">
            <v>17702</v>
          </cell>
          <cell r="M538"/>
          <cell r="N538"/>
          <cell r="O538">
            <v>17702</v>
          </cell>
          <cell r="P538">
            <v>317</v>
          </cell>
          <cell r="Q538">
            <v>7874</v>
          </cell>
          <cell r="R538">
            <v>5129</v>
          </cell>
          <cell r="S538">
            <v>0</v>
          </cell>
          <cell r="T538"/>
          <cell r="U538" t="str">
            <v>0</v>
          </cell>
          <cell r="V538">
            <v>13320</v>
          </cell>
          <cell r="W538">
            <v>4382</v>
          </cell>
          <cell r="X538">
            <v>-5618</v>
          </cell>
          <cell r="Y538">
            <v>5618</v>
          </cell>
          <cell r="Z538" t="str">
            <v>-</v>
          </cell>
          <cell r="AA538"/>
          <cell r="AB538"/>
          <cell r="AC538"/>
          <cell r="AD538" t="str">
            <v>Normal / Active</v>
          </cell>
          <cell r="AE538" t="str">
            <v>sayanm23@iitk.ac.in</v>
          </cell>
          <cell r="AF538">
            <v>8910317489</v>
          </cell>
        </row>
        <row r="539">
          <cell r="B539">
            <v>231080080</v>
          </cell>
          <cell r="C539" t="str">
            <v>SAYANTA BISWAS</v>
          </cell>
          <cell r="D539" t="str">
            <v>A</v>
          </cell>
          <cell r="E539">
            <v>105</v>
          </cell>
          <cell r="F539" t="str">
            <v xml:space="preserve">M SC (2-YR)(PG) </v>
          </cell>
          <cell r="G539" t="str">
            <v xml:space="preserve"> STA</v>
          </cell>
          <cell r="H539">
            <v>535</v>
          </cell>
          <cell r="I539">
            <v>0</v>
          </cell>
          <cell r="J539" t="str">
            <v xml:space="preserve"> </v>
          </cell>
          <cell r="K539">
            <v>10000</v>
          </cell>
          <cell r="L539">
            <v>24117</v>
          </cell>
          <cell r="M539"/>
          <cell r="N539"/>
          <cell r="O539">
            <v>24117</v>
          </cell>
          <cell r="P539">
            <v>652</v>
          </cell>
          <cell r="Q539">
            <v>9697</v>
          </cell>
          <cell r="R539">
            <v>8697</v>
          </cell>
          <cell r="S539">
            <v>0</v>
          </cell>
          <cell r="T539"/>
          <cell r="U539" t="str">
            <v>0</v>
          </cell>
          <cell r="V539">
            <v>19046</v>
          </cell>
          <cell r="W539">
            <v>5071</v>
          </cell>
          <cell r="X539">
            <v>-4929</v>
          </cell>
          <cell r="Y539">
            <v>4929</v>
          </cell>
          <cell r="Z539" t="str">
            <v>-</v>
          </cell>
          <cell r="AA539"/>
          <cell r="AB539"/>
          <cell r="AC539"/>
          <cell r="AD539" t="str">
            <v>Normal / Active</v>
          </cell>
          <cell r="AE539" t="str">
            <v>sayantab23@iitk.ac.in</v>
          </cell>
          <cell r="AF539">
            <v>7001048893</v>
          </cell>
        </row>
        <row r="540">
          <cell r="B540">
            <v>231080084</v>
          </cell>
          <cell r="C540" t="str">
            <v>SIBIL MURMU</v>
          </cell>
          <cell r="D540" t="str">
            <v>F</v>
          </cell>
          <cell r="E540">
            <v>161</v>
          </cell>
          <cell r="F540" t="str">
            <v xml:space="preserve">M SC (2-YR)(PG) </v>
          </cell>
          <cell r="G540" t="str">
            <v xml:space="preserve"> MTH</v>
          </cell>
          <cell r="H540">
            <v>536</v>
          </cell>
          <cell r="I540">
            <v>0</v>
          </cell>
          <cell r="J540" t="str">
            <v xml:space="preserve"> </v>
          </cell>
          <cell r="K540">
            <v>10000</v>
          </cell>
          <cell r="L540">
            <v>24134</v>
          </cell>
          <cell r="M540"/>
          <cell r="N540"/>
          <cell r="O540">
            <v>24134</v>
          </cell>
          <cell r="P540">
            <v>1052</v>
          </cell>
          <cell r="Q540">
            <v>9128</v>
          </cell>
          <cell r="R540">
            <v>8546</v>
          </cell>
          <cell r="S540">
            <v>0</v>
          </cell>
          <cell r="T540"/>
          <cell r="U540" t="str">
            <v>0</v>
          </cell>
          <cell r="V540">
            <v>18726</v>
          </cell>
          <cell r="W540">
            <v>5408</v>
          </cell>
          <cell r="X540">
            <v>-4592</v>
          </cell>
          <cell r="Y540">
            <v>4592</v>
          </cell>
          <cell r="Z540" t="str">
            <v>-</v>
          </cell>
          <cell r="AA540"/>
          <cell r="AB540"/>
          <cell r="AC540"/>
          <cell r="AD540" t="str">
            <v>Normal / Active</v>
          </cell>
          <cell r="AE540" t="str">
            <v>sibilm23@iitk.ac.in</v>
          </cell>
          <cell r="AF540">
            <v>7602505500</v>
          </cell>
        </row>
        <row r="541">
          <cell r="B541">
            <v>231080088</v>
          </cell>
          <cell r="C541" t="str">
            <v>SOHAN PATTNAIK</v>
          </cell>
          <cell r="D541" t="str">
            <v>F</v>
          </cell>
          <cell r="E541">
            <v>160</v>
          </cell>
          <cell r="F541" t="str">
            <v xml:space="preserve">M SC (2-YR)(PG) </v>
          </cell>
          <cell r="G541" t="str">
            <v xml:space="preserve"> MTH</v>
          </cell>
          <cell r="H541">
            <v>537</v>
          </cell>
          <cell r="I541">
            <v>0</v>
          </cell>
          <cell r="J541" t="str">
            <v xml:space="preserve"> </v>
          </cell>
          <cell r="K541">
            <v>10000</v>
          </cell>
          <cell r="L541">
            <v>22924</v>
          </cell>
          <cell r="M541"/>
          <cell r="N541"/>
          <cell r="O541">
            <v>22924</v>
          </cell>
          <cell r="P541">
            <v>748</v>
          </cell>
          <cell r="Q541">
            <v>7370</v>
          </cell>
          <cell r="R541">
            <v>6737</v>
          </cell>
          <cell r="S541">
            <v>0</v>
          </cell>
          <cell r="T541"/>
          <cell r="U541" t="str">
            <v>0</v>
          </cell>
          <cell r="V541">
            <v>14855</v>
          </cell>
          <cell r="W541">
            <v>8069</v>
          </cell>
          <cell r="X541">
            <v>-1931</v>
          </cell>
          <cell r="Y541">
            <v>1931</v>
          </cell>
          <cell r="Z541" t="str">
            <v>-</v>
          </cell>
          <cell r="AA541"/>
          <cell r="AB541"/>
          <cell r="AC541"/>
          <cell r="AD541" t="str">
            <v>Normal / Active</v>
          </cell>
          <cell r="AE541" t="str">
            <v>sohanp23@iitk.ac.in</v>
          </cell>
          <cell r="AF541">
            <v>9439401043</v>
          </cell>
        </row>
        <row r="542">
          <cell r="B542">
            <v>231080092</v>
          </cell>
          <cell r="C542" t="str">
            <v>SOUMO BISWAS</v>
          </cell>
          <cell r="D542" t="str">
            <v>F</v>
          </cell>
          <cell r="E542">
            <v>158</v>
          </cell>
          <cell r="F542" t="str">
            <v xml:space="preserve">M SC (2-YR)(PG) </v>
          </cell>
          <cell r="G542" t="str">
            <v xml:space="preserve"> STA</v>
          </cell>
          <cell r="H542">
            <v>538</v>
          </cell>
          <cell r="I542">
            <v>3976</v>
          </cell>
          <cell r="J542" t="str">
            <v>FBM</v>
          </cell>
          <cell r="K542">
            <v>10000</v>
          </cell>
          <cell r="L542">
            <v>21362</v>
          </cell>
          <cell r="M542"/>
          <cell r="N542"/>
          <cell r="O542">
            <v>21362</v>
          </cell>
          <cell r="P542">
            <v>782</v>
          </cell>
          <cell r="Q542">
            <v>0</v>
          </cell>
          <cell r="R542">
            <v>159</v>
          </cell>
          <cell r="S542">
            <v>0</v>
          </cell>
          <cell r="T542"/>
          <cell r="U542">
            <v>13509</v>
          </cell>
          <cell r="V542">
            <v>18426</v>
          </cell>
          <cell r="W542">
            <v>2936</v>
          </cell>
          <cell r="X542">
            <v>-7064</v>
          </cell>
          <cell r="Y542">
            <v>7064</v>
          </cell>
          <cell r="Z542" t="str">
            <v>-</v>
          </cell>
          <cell r="AA542"/>
          <cell r="AB542"/>
          <cell r="AC542"/>
          <cell r="AD542" t="str">
            <v>Normal / Active</v>
          </cell>
          <cell r="AE542" t="str">
            <v>soumob23@iitk.ac.in</v>
          </cell>
          <cell r="AF542">
            <v>8420035846</v>
          </cell>
        </row>
        <row r="543">
          <cell r="B543">
            <v>231080095</v>
          </cell>
          <cell r="C543" t="str">
            <v>SURAJIT ADAK</v>
          </cell>
          <cell r="D543" t="str">
            <v>F</v>
          </cell>
          <cell r="E543">
            <v>164</v>
          </cell>
          <cell r="F543" t="str">
            <v xml:space="preserve">M SC (2-YR)(PG) </v>
          </cell>
          <cell r="G543" t="str">
            <v xml:space="preserve"> MTH</v>
          </cell>
          <cell r="H543">
            <v>539</v>
          </cell>
          <cell r="I543">
            <v>0</v>
          </cell>
          <cell r="J543" t="str">
            <v xml:space="preserve"> </v>
          </cell>
          <cell r="K543">
            <v>10000</v>
          </cell>
          <cell r="L543">
            <v>15748</v>
          </cell>
          <cell r="M543"/>
          <cell r="N543"/>
          <cell r="O543">
            <v>15748</v>
          </cell>
          <cell r="P543">
            <v>620</v>
          </cell>
          <cell r="Q543">
            <v>6908</v>
          </cell>
          <cell r="R543">
            <v>4585</v>
          </cell>
          <cell r="S543">
            <v>0</v>
          </cell>
          <cell r="T543"/>
          <cell r="U543" t="str">
            <v>0</v>
          </cell>
          <cell r="V543">
            <v>12113</v>
          </cell>
          <cell r="W543">
            <v>3635</v>
          </cell>
          <cell r="X543">
            <v>-6365</v>
          </cell>
          <cell r="Y543">
            <v>6365</v>
          </cell>
          <cell r="Z543" t="str">
            <v>-</v>
          </cell>
          <cell r="AA543"/>
          <cell r="AB543"/>
          <cell r="AC543"/>
          <cell r="AD543" t="str">
            <v>Normal / Active</v>
          </cell>
          <cell r="AE543" t="str">
            <v>surajitad23@iitk.ac.in</v>
          </cell>
          <cell r="AF543">
            <v>9547353474</v>
          </cell>
        </row>
        <row r="544">
          <cell r="B544">
            <v>231080096</v>
          </cell>
          <cell r="C544" t="str">
            <v>SURESH</v>
          </cell>
          <cell r="D544" t="str">
            <v>F</v>
          </cell>
          <cell r="E544">
            <v>165</v>
          </cell>
          <cell r="F544" t="str">
            <v xml:space="preserve">M SC (2-YR)(PG) </v>
          </cell>
          <cell r="G544" t="str">
            <v xml:space="preserve"> STA</v>
          </cell>
          <cell r="H544">
            <v>540</v>
          </cell>
          <cell r="I544">
            <v>0</v>
          </cell>
          <cell r="J544" t="str">
            <v>FBM</v>
          </cell>
          <cell r="K544">
            <v>10000</v>
          </cell>
          <cell r="L544">
            <v>13408</v>
          </cell>
          <cell r="M544"/>
          <cell r="N544"/>
          <cell r="O544">
            <v>13408</v>
          </cell>
          <cell r="P544">
            <v>728</v>
          </cell>
          <cell r="Q544">
            <v>619</v>
          </cell>
          <cell r="R544" t="str">
            <v>0</v>
          </cell>
          <cell r="S544">
            <v>0</v>
          </cell>
          <cell r="T544"/>
          <cell r="U544">
            <v>10828</v>
          </cell>
          <cell r="V544">
            <v>12175</v>
          </cell>
          <cell r="W544">
            <v>1233</v>
          </cell>
          <cell r="X544">
            <v>-8767</v>
          </cell>
          <cell r="Y544">
            <v>8767</v>
          </cell>
          <cell r="Z544" t="str">
            <v>-</v>
          </cell>
          <cell r="AA544"/>
          <cell r="AB544"/>
          <cell r="AC544"/>
          <cell r="AD544" t="str">
            <v>Normal / Active</v>
          </cell>
          <cell r="AE544" t="str">
            <v>suresha23@iitk.ac.in</v>
          </cell>
          <cell r="AF544">
            <v>8953388879</v>
          </cell>
        </row>
        <row r="545">
          <cell r="B545">
            <v>231080097</v>
          </cell>
          <cell r="C545" t="str">
            <v>SURESH MONDAL</v>
          </cell>
          <cell r="D545" t="str">
            <v>F</v>
          </cell>
          <cell r="E545">
            <v>161</v>
          </cell>
          <cell r="F545" t="str">
            <v xml:space="preserve">M SC (2-YR)(PG) </v>
          </cell>
          <cell r="G545" t="str">
            <v xml:space="preserve"> MTH</v>
          </cell>
          <cell r="H545">
            <v>541</v>
          </cell>
          <cell r="I545">
            <v>0</v>
          </cell>
          <cell r="J545" t="str">
            <v xml:space="preserve"> </v>
          </cell>
          <cell r="K545">
            <v>10000</v>
          </cell>
          <cell r="L545">
            <v>15509</v>
          </cell>
          <cell r="M545"/>
          <cell r="N545"/>
          <cell r="O545">
            <v>15509</v>
          </cell>
          <cell r="P545">
            <v>728</v>
          </cell>
          <cell r="Q545">
            <v>6597</v>
          </cell>
          <cell r="R545">
            <v>6507</v>
          </cell>
          <cell r="S545">
            <v>0</v>
          </cell>
          <cell r="T545"/>
          <cell r="U545" t="str">
            <v>0</v>
          </cell>
          <cell r="V545">
            <v>13832</v>
          </cell>
          <cell r="W545">
            <v>1677</v>
          </cell>
          <cell r="X545">
            <v>-8323</v>
          </cell>
          <cell r="Y545">
            <v>8323</v>
          </cell>
          <cell r="Z545" t="str">
            <v>-</v>
          </cell>
          <cell r="AA545"/>
          <cell r="AB545"/>
          <cell r="AC545"/>
          <cell r="AD545" t="str">
            <v>Normal / Active</v>
          </cell>
          <cell r="AE545" t="str">
            <v>sureshm23@iitk.ac.in</v>
          </cell>
          <cell r="AF545">
            <v>7864908420</v>
          </cell>
        </row>
        <row r="546">
          <cell r="B546">
            <v>231080098</v>
          </cell>
          <cell r="C546" t="str">
            <v>SWAPNONIL MONDAL</v>
          </cell>
          <cell r="D546" t="str">
            <v>A</v>
          </cell>
          <cell r="E546">
            <v>106</v>
          </cell>
          <cell r="F546" t="str">
            <v xml:space="preserve">M SC (2-YR)(PG) </v>
          </cell>
          <cell r="G546" t="str">
            <v xml:space="preserve"> STA</v>
          </cell>
          <cell r="H546">
            <v>542</v>
          </cell>
          <cell r="I546">
            <v>0</v>
          </cell>
          <cell r="J546" t="str">
            <v xml:space="preserve"> </v>
          </cell>
          <cell r="K546">
            <v>10000</v>
          </cell>
          <cell r="L546">
            <v>17339</v>
          </cell>
          <cell r="M546"/>
          <cell r="N546"/>
          <cell r="O546">
            <v>17339</v>
          </cell>
          <cell r="P546">
            <v>620</v>
          </cell>
          <cell r="Q546">
            <v>7824</v>
          </cell>
          <cell r="R546">
            <v>4923</v>
          </cell>
          <cell r="S546">
            <v>0</v>
          </cell>
          <cell r="T546"/>
          <cell r="U546" t="str">
            <v>0</v>
          </cell>
          <cell r="V546">
            <v>13367</v>
          </cell>
          <cell r="W546">
            <v>3972</v>
          </cell>
          <cell r="X546">
            <v>-6028</v>
          </cell>
          <cell r="Y546">
            <v>6028</v>
          </cell>
          <cell r="Z546" t="str">
            <v>-</v>
          </cell>
          <cell r="AA546"/>
          <cell r="AB546"/>
          <cell r="AC546"/>
          <cell r="AD546" t="str">
            <v>Normal / Active</v>
          </cell>
          <cell r="AE546" t="str">
            <v>swapnonil23@iitk.ac.in</v>
          </cell>
          <cell r="AF546">
            <v>9163587931</v>
          </cell>
        </row>
        <row r="547">
          <cell r="B547">
            <v>231080100</v>
          </cell>
          <cell r="C547" t="str">
            <v>TATHAGATA BANERJEE</v>
          </cell>
          <cell r="D547" t="str">
            <v>F</v>
          </cell>
          <cell r="E547">
            <v>159</v>
          </cell>
          <cell r="F547" t="str">
            <v xml:space="preserve">M SC (2-YR)(PG) </v>
          </cell>
          <cell r="G547" t="str">
            <v xml:space="preserve"> STA</v>
          </cell>
          <cell r="H547">
            <v>543</v>
          </cell>
          <cell r="I547">
            <v>0</v>
          </cell>
          <cell r="J547" t="str">
            <v xml:space="preserve"> </v>
          </cell>
          <cell r="K547">
            <v>10000</v>
          </cell>
          <cell r="L547">
            <v>21041</v>
          </cell>
          <cell r="M547"/>
          <cell r="N547"/>
          <cell r="O547">
            <v>21041</v>
          </cell>
          <cell r="P547">
            <v>317</v>
          </cell>
          <cell r="Q547">
            <v>10106</v>
          </cell>
          <cell r="R547">
            <v>6284</v>
          </cell>
          <cell r="S547">
            <v>0</v>
          </cell>
          <cell r="T547"/>
          <cell r="U547" t="str">
            <v>0</v>
          </cell>
          <cell r="V547">
            <v>16707</v>
          </cell>
          <cell r="W547">
            <v>4334</v>
          </cell>
          <cell r="X547">
            <v>-5666</v>
          </cell>
          <cell r="Y547">
            <v>5666</v>
          </cell>
          <cell r="Z547" t="str">
            <v>-</v>
          </cell>
          <cell r="AA547"/>
          <cell r="AB547"/>
          <cell r="AC547"/>
          <cell r="AD547" t="str">
            <v>Normal / Active</v>
          </cell>
          <cell r="AE547" t="str">
            <v>tathagatab23@iitk.ac.in</v>
          </cell>
          <cell r="AF547">
            <v>7980544912</v>
          </cell>
        </row>
        <row r="548">
          <cell r="B548">
            <v>231080101</v>
          </cell>
          <cell r="C548" t="str">
            <v>URJASWEEN CHAKRABORTY</v>
          </cell>
          <cell r="D548" t="str">
            <v>F</v>
          </cell>
          <cell r="E548">
            <v>261</v>
          </cell>
          <cell r="F548" t="str">
            <v xml:space="preserve">M SC (2-YR)(PG) </v>
          </cell>
          <cell r="G548" t="str">
            <v xml:space="preserve"> MTH</v>
          </cell>
          <cell r="H548">
            <v>544</v>
          </cell>
          <cell r="I548">
            <v>0</v>
          </cell>
          <cell r="J548" t="str">
            <v xml:space="preserve"> </v>
          </cell>
          <cell r="K548">
            <v>10000</v>
          </cell>
          <cell r="L548">
            <v>16262</v>
          </cell>
          <cell r="M548"/>
          <cell r="N548"/>
          <cell r="O548">
            <v>16262</v>
          </cell>
          <cell r="P548">
            <v>542</v>
          </cell>
          <cell r="Q548">
            <v>6957</v>
          </cell>
          <cell r="R548">
            <v>4947</v>
          </cell>
          <cell r="S548">
            <v>0</v>
          </cell>
          <cell r="T548"/>
          <cell r="U548" t="str">
            <v>0</v>
          </cell>
          <cell r="V548">
            <v>12446</v>
          </cell>
          <cell r="W548">
            <v>3816</v>
          </cell>
          <cell r="X548">
            <v>-6184</v>
          </cell>
          <cell r="Y548">
            <v>6184</v>
          </cell>
          <cell r="Z548" t="str">
            <v>-</v>
          </cell>
          <cell r="AA548"/>
          <cell r="AB548"/>
          <cell r="AC548"/>
          <cell r="AD548" t="str">
            <v>Normal / Active</v>
          </cell>
          <cell r="AE548" t="str">
            <v>urjasweenc23@iitk.ac.in</v>
          </cell>
          <cell r="AF548">
            <v>9830035035</v>
          </cell>
        </row>
        <row r="549">
          <cell r="B549">
            <v>231080102</v>
          </cell>
          <cell r="C549" t="str">
            <v>VASAM VIVEK</v>
          </cell>
          <cell r="D549" t="str">
            <v>F</v>
          </cell>
          <cell r="E549">
            <v>260</v>
          </cell>
          <cell r="F549" t="str">
            <v xml:space="preserve">M SC (2-YR)(PG) </v>
          </cell>
          <cell r="G549" t="str">
            <v xml:space="preserve"> MTH</v>
          </cell>
          <cell r="H549">
            <v>545</v>
          </cell>
          <cell r="I549">
            <v>0</v>
          </cell>
          <cell r="J549" t="str">
            <v xml:space="preserve"> </v>
          </cell>
          <cell r="K549">
            <v>10000</v>
          </cell>
          <cell r="L549">
            <v>22604</v>
          </cell>
          <cell r="M549"/>
          <cell r="N549"/>
          <cell r="O549">
            <v>22604</v>
          </cell>
          <cell r="P549">
            <v>3527</v>
          </cell>
          <cell r="Q549">
            <v>8373</v>
          </cell>
          <cell r="R549">
            <v>6630</v>
          </cell>
          <cell r="S549">
            <v>0</v>
          </cell>
          <cell r="T549"/>
          <cell r="U549" t="str">
            <v>0</v>
          </cell>
          <cell r="V549">
            <v>18530</v>
          </cell>
          <cell r="W549">
            <v>4074</v>
          </cell>
          <cell r="X549">
            <v>-5926</v>
          </cell>
          <cell r="Y549">
            <v>5926</v>
          </cell>
          <cell r="Z549" t="str">
            <v>-</v>
          </cell>
          <cell r="AA549"/>
          <cell r="AB549"/>
          <cell r="AC549"/>
          <cell r="AD549" t="str">
            <v>Normal / Active</v>
          </cell>
          <cell r="AE549" t="str">
            <v>vasamvivek23@iitk.ac.in</v>
          </cell>
          <cell r="AF549">
            <v>7032259118</v>
          </cell>
        </row>
        <row r="550">
          <cell r="B550">
            <v>231080103</v>
          </cell>
          <cell r="C550" t="str">
            <v>VIBHOR BHATT</v>
          </cell>
          <cell r="D550" t="str">
            <v>F</v>
          </cell>
          <cell r="E550">
            <v>159</v>
          </cell>
          <cell r="F550" t="str">
            <v xml:space="preserve">M SC (2-YR)(PG) </v>
          </cell>
          <cell r="G550" t="str">
            <v xml:space="preserve"> MTH</v>
          </cell>
          <cell r="H550">
            <v>546</v>
          </cell>
          <cell r="I550">
            <v>0</v>
          </cell>
          <cell r="J550" t="str">
            <v xml:space="preserve"> </v>
          </cell>
          <cell r="K550">
            <v>10000</v>
          </cell>
          <cell r="L550">
            <v>16610</v>
          </cell>
          <cell r="M550"/>
          <cell r="N550"/>
          <cell r="O550">
            <v>16610</v>
          </cell>
          <cell r="P550">
            <v>404</v>
          </cell>
          <cell r="Q550">
            <v>6597</v>
          </cell>
          <cell r="R550">
            <v>5764</v>
          </cell>
          <cell r="S550">
            <v>0</v>
          </cell>
          <cell r="T550"/>
          <cell r="U550" t="str">
            <v>0</v>
          </cell>
          <cell r="V550">
            <v>12765</v>
          </cell>
          <cell r="W550">
            <v>3845</v>
          </cell>
          <cell r="X550">
            <v>-6155</v>
          </cell>
          <cell r="Y550">
            <v>6155</v>
          </cell>
          <cell r="Z550" t="str">
            <v>-</v>
          </cell>
          <cell r="AA550"/>
          <cell r="AB550"/>
          <cell r="AC550"/>
          <cell r="AD550" t="str">
            <v>Normal / Active</v>
          </cell>
          <cell r="AE550" t="str">
            <v>vibhorb23@iitk.ac.in</v>
          </cell>
          <cell r="AF550">
            <v>6267807645</v>
          </cell>
        </row>
        <row r="551">
          <cell r="B551">
            <v>231080104</v>
          </cell>
          <cell r="C551" t="str">
            <v>VIKAS</v>
          </cell>
          <cell r="D551" t="str">
            <v>A</v>
          </cell>
          <cell r="E551">
            <v>109</v>
          </cell>
          <cell r="F551" t="str">
            <v xml:space="preserve">M SC (2-YR)(PG) </v>
          </cell>
          <cell r="G551" t="str">
            <v xml:space="preserve"> STA</v>
          </cell>
          <cell r="H551">
            <v>547</v>
          </cell>
          <cell r="I551">
            <v>0</v>
          </cell>
          <cell r="J551" t="str">
            <v xml:space="preserve"> </v>
          </cell>
          <cell r="K551">
            <v>10000</v>
          </cell>
          <cell r="L551">
            <v>26936</v>
          </cell>
          <cell r="M551"/>
          <cell r="N551"/>
          <cell r="O551">
            <v>26936</v>
          </cell>
          <cell r="P551">
            <v>2717</v>
          </cell>
          <cell r="Q551">
            <v>8316</v>
          </cell>
          <cell r="R551">
            <v>7816</v>
          </cell>
          <cell r="S551">
            <v>0</v>
          </cell>
          <cell r="T551"/>
          <cell r="U551" t="str">
            <v>0</v>
          </cell>
          <cell r="V551">
            <v>18849</v>
          </cell>
          <cell r="W551">
            <v>8087</v>
          </cell>
          <cell r="X551">
            <v>-1913</v>
          </cell>
          <cell r="Y551">
            <v>1913</v>
          </cell>
          <cell r="Z551" t="str">
            <v>-</v>
          </cell>
          <cell r="AA551"/>
          <cell r="AB551"/>
          <cell r="AC551"/>
          <cell r="AD551" t="str">
            <v>Normal / Active</v>
          </cell>
          <cell r="AE551" t="str">
            <v>vikas23@iitk.ac.in</v>
          </cell>
          <cell r="AF551">
            <v>8708314002</v>
          </cell>
        </row>
        <row r="552">
          <cell r="B552">
            <v>231080105</v>
          </cell>
          <cell r="C552" t="str">
            <v>VIKASH KESHARI</v>
          </cell>
          <cell r="D552" t="str">
            <v>F</v>
          </cell>
          <cell r="E552">
            <v>262</v>
          </cell>
          <cell r="F552" t="str">
            <v xml:space="preserve">M SC (2-YR)(PG) </v>
          </cell>
          <cell r="G552" t="str">
            <v xml:space="preserve"> MTH</v>
          </cell>
          <cell r="H552">
            <v>548</v>
          </cell>
          <cell r="I552">
            <v>0</v>
          </cell>
          <cell r="J552" t="str">
            <v xml:space="preserve"> </v>
          </cell>
          <cell r="K552">
            <v>10000</v>
          </cell>
          <cell r="L552">
            <v>18492</v>
          </cell>
          <cell r="M552"/>
          <cell r="N552"/>
          <cell r="O552">
            <v>18492</v>
          </cell>
          <cell r="P552">
            <v>857</v>
          </cell>
          <cell r="Q552">
            <v>7508</v>
          </cell>
          <cell r="R552">
            <v>5252</v>
          </cell>
          <cell r="S552">
            <v>0</v>
          </cell>
          <cell r="T552"/>
          <cell r="U552" t="str">
            <v>0</v>
          </cell>
          <cell r="V552">
            <v>13617</v>
          </cell>
          <cell r="W552">
            <v>4875</v>
          </cell>
          <cell r="X552">
            <v>-5125</v>
          </cell>
          <cell r="Y552">
            <v>5125</v>
          </cell>
          <cell r="Z552" t="str">
            <v>-</v>
          </cell>
          <cell r="AA552"/>
          <cell r="AB552"/>
          <cell r="AC552"/>
          <cell r="AD552" t="str">
            <v>Normal / Active</v>
          </cell>
          <cell r="AE552" t="str">
            <v>vkeshari23@iitk.ac.in</v>
          </cell>
          <cell r="AF552">
            <v>7318072537</v>
          </cell>
        </row>
        <row r="553">
          <cell r="B553">
            <v>231080107</v>
          </cell>
          <cell r="C553" t="str">
            <v>VIPUL KUMAR</v>
          </cell>
          <cell r="D553" t="str">
            <v>F</v>
          </cell>
          <cell r="E553">
            <v>167</v>
          </cell>
          <cell r="F553" t="str">
            <v xml:space="preserve">M SC (2-YR)(PG) </v>
          </cell>
          <cell r="G553" t="str">
            <v xml:space="preserve"> MTH</v>
          </cell>
          <cell r="H553">
            <v>549</v>
          </cell>
          <cell r="I553">
            <v>0</v>
          </cell>
          <cell r="J553" t="str">
            <v xml:space="preserve"> </v>
          </cell>
          <cell r="K553">
            <v>10000</v>
          </cell>
          <cell r="L553">
            <v>21037</v>
          </cell>
          <cell r="M553"/>
          <cell r="N553"/>
          <cell r="O553">
            <v>21037</v>
          </cell>
          <cell r="P553" t="str">
            <v>0</v>
          </cell>
          <cell r="Q553">
            <v>0</v>
          </cell>
          <cell r="R553">
            <v>14017</v>
          </cell>
          <cell r="S553">
            <v>0</v>
          </cell>
          <cell r="T553"/>
          <cell r="U553" t="str">
            <v>0</v>
          </cell>
          <cell r="V553">
            <v>14017</v>
          </cell>
          <cell r="W553">
            <v>7020</v>
          </cell>
          <cell r="X553">
            <v>-2980</v>
          </cell>
          <cell r="Y553">
            <v>2980</v>
          </cell>
          <cell r="Z553" t="str">
            <v>-</v>
          </cell>
          <cell r="AA553"/>
          <cell r="AB553"/>
          <cell r="AC553"/>
          <cell r="AD553" t="str">
            <v>Normal / Active</v>
          </cell>
          <cell r="AE553" t="str">
            <v>vipulk23@iitk.ac.in</v>
          </cell>
          <cell r="AF553">
            <v>7302896520</v>
          </cell>
        </row>
        <row r="554">
          <cell r="B554">
            <v>231080110</v>
          </cell>
          <cell r="C554" t="str">
            <v>VIVEK KUMAR</v>
          </cell>
          <cell r="D554" t="str">
            <v>F</v>
          </cell>
          <cell r="E554">
            <v>167</v>
          </cell>
          <cell r="F554" t="str">
            <v xml:space="preserve">M SC (2-YR)(PG) </v>
          </cell>
          <cell r="G554" t="str">
            <v xml:space="preserve"> MTH</v>
          </cell>
          <cell r="H554">
            <v>550</v>
          </cell>
          <cell r="I554">
            <v>0</v>
          </cell>
          <cell r="J554" t="str">
            <v xml:space="preserve"> </v>
          </cell>
          <cell r="K554">
            <v>10000</v>
          </cell>
          <cell r="L554">
            <v>23194</v>
          </cell>
          <cell r="M554"/>
          <cell r="N554"/>
          <cell r="O554">
            <v>23194</v>
          </cell>
          <cell r="P554">
            <v>2814</v>
          </cell>
          <cell r="Q554">
            <v>7535</v>
          </cell>
          <cell r="R554">
            <v>6985</v>
          </cell>
          <cell r="S554">
            <v>0</v>
          </cell>
          <cell r="T554"/>
          <cell r="U554" t="str">
            <v>0</v>
          </cell>
          <cell r="V554">
            <v>17334</v>
          </cell>
          <cell r="W554">
            <v>5860</v>
          </cell>
          <cell r="X554">
            <v>-4140</v>
          </cell>
          <cell r="Y554">
            <v>4140</v>
          </cell>
          <cell r="Z554" t="str">
            <v>-</v>
          </cell>
          <cell r="AA554"/>
          <cell r="AB554"/>
          <cell r="AC554"/>
          <cell r="AD554" t="str">
            <v>Normal / Active</v>
          </cell>
          <cell r="AE554" t="str">
            <v>vivekk23@iitk.ac.in</v>
          </cell>
          <cell r="AF554">
            <v>6206143318</v>
          </cell>
        </row>
        <row r="555">
          <cell r="B555">
            <v>231080111</v>
          </cell>
          <cell r="C555" t="str">
            <v>YASHASVI</v>
          </cell>
          <cell r="D555" t="str">
            <v>F</v>
          </cell>
          <cell r="E555">
            <v>265</v>
          </cell>
          <cell r="F555" t="str">
            <v xml:space="preserve">M SC (2-YR)(PG) </v>
          </cell>
          <cell r="G555" t="str">
            <v xml:space="preserve"> MTH</v>
          </cell>
          <cell r="H555">
            <v>551</v>
          </cell>
          <cell r="I555">
            <v>0</v>
          </cell>
          <cell r="J555" t="str">
            <v xml:space="preserve"> </v>
          </cell>
          <cell r="K555">
            <v>10000</v>
          </cell>
          <cell r="L555">
            <v>18182</v>
          </cell>
          <cell r="M555"/>
          <cell r="N555"/>
          <cell r="O555">
            <v>18182</v>
          </cell>
          <cell r="P555">
            <v>866</v>
          </cell>
          <cell r="Q555">
            <v>7177</v>
          </cell>
          <cell r="R555">
            <v>6248</v>
          </cell>
          <cell r="S555">
            <v>0</v>
          </cell>
          <cell r="T555"/>
          <cell r="U555" t="str">
            <v>0</v>
          </cell>
          <cell r="V555">
            <v>14291</v>
          </cell>
          <cell r="W555">
            <v>3891</v>
          </cell>
          <cell r="X555">
            <v>-6109</v>
          </cell>
          <cell r="Y555">
            <v>6109</v>
          </cell>
          <cell r="Z555" t="str">
            <v>-</v>
          </cell>
          <cell r="AA555"/>
          <cell r="AB555"/>
          <cell r="AC555"/>
          <cell r="AD555" t="str">
            <v>Normal / Active</v>
          </cell>
          <cell r="AE555" t="str">
            <v>yashasvi23@iitk.ac.in</v>
          </cell>
          <cell r="AF555">
            <v>7015417848</v>
          </cell>
        </row>
        <row r="556">
          <cell r="B556">
            <v>150082</v>
          </cell>
          <cell r="C556" t="str">
            <v>A. ROHAN SATVIK</v>
          </cell>
          <cell r="D556" t="str">
            <v>A</v>
          </cell>
          <cell r="E556">
            <v>305</v>
          </cell>
          <cell r="F556" t="str">
            <v xml:space="preserve">B TECH </v>
          </cell>
          <cell r="G556" t="str">
            <v>CSE</v>
          </cell>
          <cell r="H556">
            <v>552</v>
          </cell>
          <cell r="I556">
            <v>4276</v>
          </cell>
          <cell r="J556"/>
          <cell r="K556">
            <v>0</v>
          </cell>
          <cell r="L556">
            <v>3457</v>
          </cell>
          <cell r="M556"/>
          <cell r="N556"/>
          <cell r="O556">
            <v>3457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/>
          <cell r="U556"/>
          <cell r="V556"/>
          <cell r="W556"/>
          <cell r="X556"/>
          <cell r="Y556"/>
          <cell r="Z556"/>
          <cell r="AA556"/>
          <cell r="AB556"/>
          <cell r="AC556"/>
          <cell r="AD556" t="str">
            <v>Reinstate  / Active</v>
          </cell>
          <cell r="AE556" t="str">
            <v>arsatvik@iitk.ac.in</v>
          </cell>
          <cell r="AF556">
            <v>7054113955</v>
          </cell>
        </row>
        <row r="557">
          <cell r="B557">
            <v>180150</v>
          </cell>
          <cell r="C557" t="str">
            <v>ASHISH YADAV</v>
          </cell>
          <cell r="D557" t="str">
            <v>A</v>
          </cell>
          <cell r="E557">
            <v>308</v>
          </cell>
          <cell r="F557" t="str">
            <v>B S</v>
          </cell>
          <cell r="G557" t="str">
            <v>MTH</v>
          </cell>
          <cell r="H557">
            <v>553</v>
          </cell>
          <cell r="I557">
            <v>0</v>
          </cell>
          <cell r="J557" t="str">
            <v xml:space="preserve"> </v>
          </cell>
          <cell r="K557">
            <v>5000</v>
          </cell>
          <cell r="L557">
            <v>12162</v>
          </cell>
          <cell r="M557"/>
          <cell r="N557"/>
          <cell r="O557">
            <v>12162</v>
          </cell>
          <cell r="P557" t="str">
            <v>0</v>
          </cell>
          <cell r="Q557" t="str">
            <v>0</v>
          </cell>
          <cell r="R557">
            <v>8993</v>
          </cell>
          <cell r="S557">
            <v>0</v>
          </cell>
          <cell r="T557"/>
          <cell r="U557" t="str">
            <v>0</v>
          </cell>
          <cell r="V557">
            <v>8993</v>
          </cell>
          <cell r="W557">
            <v>3169</v>
          </cell>
          <cell r="X557">
            <v>-1831</v>
          </cell>
          <cell r="Y557">
            <v>1831</v>
          </cell>
          <cell r="Z557" t="str">
            <v>-</v>
          </cell>
          <cell r="AA557"/>
          <cell r="AB557"/>
          <cell r="AC557"/>
          <cell r="AD557" t="str">
            <v>Normal / Active</v>
          </cell>
          <cell r="AE557" t="str">
            <v>yashisha@iitk.ac.in</v>
          </cell>
          <cell r="AF557">
            <v>6388565647</v>
          </cell>
        </row>
        <row r="558">
          <cell r="B558">
            <v>180622</v>
          </cell>
          <cell r="C558" t="str">
            <v>ROHIT ANAKIYA</v>
          </cell>
          <cell r="D558" t="str">
            <v>D</v>
          </cell>
          <cell r="E558">
            <v>348</v>
          </cell>
          <cell r="F558" t="str">
            <v xml:space="preserve">B TECH </v>
          </cell>
          <cell r="G558" t="str">
            <v>MSE</v>
          </cell>
          <cell r="H558">
            <v>554</v>
          </cell>
          <cell r="I558">
            <v>0</v>
          </cell>
          <cell r="J558" t="str">
            <v xml:space="preserve"> </v>
          </cell>
          <cell r="K558">
            <v>5000</v>
          </cell>
          <cell r="L558">
            <v>10918</v>
          </cell>
          <cell r="M558"/>
          <cell r="N558"/>
          <cell r="O558">
            <v>10918</v>
          </cell>
          <cell r="P558" t="str">
            <v>0</v>
          </cell>
          <cell r="Q558" t="str">
            <v>0</v>
          </cell>
          <cell r="R558">
            <v>8063</v>
          </cell>
          <cell r="S558">
            <v>0</v>
          </cell>
          <cell r="T558"/>
          <cell r="U558" t="str">
            <v>0</v>
          </cell>
          <cell r="V558">
            <v>8063</v>
          </cell>
          <cell r="W558">
            <v>2855</v>
          </cell>
          <cell r="X558">
            <v>-2145</v>
          </cell>
          <cell r="Y558">
            <v>2145</v>
          </cell>
          <cell r="Z558" t="str">
            <v>-</v>
          </cell>
          <cell r="AA558"/>
          <cell r="AB558"/>
          <cell r="AC558"/>
          <cell r="AD558" t="str">
            <v>Reinstate  / Active</v>
          </cell>
          <cell r="AE558" t="str">
            <v>ranakiya@iitk.ac.in</v>
          </cell>
          <cell r="AF558">
            <v>9602282345</v>
          </cell>
        </row>
        <row r="559">
          <cell r="B559">
            <v>201115</v>
          </cell>
          <cell r="C559" t="str">
            <v>VIKAS KUMAR MEENA</v>
          </cell>
          <cell r="D559" t="str">
            <v>A</v>
          </cell>
          <cell r="E559">
            <v>308</v>
          </cell>
          <cell r="F559" t="str">
            <v xml:space="preserve">B TECH </v>
          </cell>
          <cell r="G559" t="str">
            <v>CSE</v>
          </cell>
          <cell r="H559">
            <v>555</v>
          </cell>
          <cell r="I559"/>
          <cell r="J559"/>
          <cell r="K559">
            <v>5000</v>
          </cell>
          <cell r="L559">
            <v>2693</v>
          </cell>
          <cell r="M559"/>
          <cell r="N559"/>
          <cell r="O559">
            <v>2693</v>
          </cell>
          <cell r="P559" t="str">
            <v>0</v>
          </cell>
          <cell r="Q559" t="str">
            <v>0</v>
          </cell>
          <cell r="R559" t="str">
            <v>0</v>
          </cell>
          <cell r="S559">
            <v>0</v>
          </cell>
          <cell r="T559"/>
          <cell r="U559" t="str">
            <v>0</v>
          </cell>
          <cell r="V559">
            <v>0</v>
          </cell>
          <cell r="W559">
            <v>2693</v>
          </cell>
          <cell r="X559">
            <v>-2307</v>
          </cell>
          <cell r="Y559">
            <v>2307</v>
          </cell>
          <cell r="Z559"/>
          <cell r="AA559"/>
          <cell r="AB559"/>
          <cell r="AC559"/>
          <cell r="AD559" t="str">
            <v>Reinstate (AP*) / Active</v>
          </cell>
          <cell r="AE559" t="str">
            <v>vikaskm20@iitk.ac.in</v>
          </cell>
          <cell r="AF559">
            <v>7665183438</v>
          </cell>
        </row>
        <row r="560">
          <cell r="B560">
            <v>150775</v>
          </cell>
          <cell r="C560" t="str">
            <v>UDAY KIRAN DAMODARA</v>
          </cell>
          <cell r="D560" t="str">
            <v>F</v>
          </cell>
          <cell r="E560">
            <v>363</v>
          </cell>
          <cell r="F560" t="str">
            <v xml:space="preserve">B TECH </v>
          </cell>
          <cell r="G560" t="str">
            <v>CSE</v>
          </cell>
          <cell r="H560">
            <v>556</v>
          </cell>
          <cell r="I560"/>
          <cell r="J560"/>
          <cell r="K560">
            <v>5000</v>
          </cell>
          <cell r="L560">
            <v>1275</v>
          </cell>
          <cell r="M560"/>
          <cell r="N560"/>
          <cell r="O560">
            <v>1275</v>
          </cell>
          <cell r="P560" t="str">
            <v>0</v>
          </cell>
          <cell r="Q560" t="str">
            <v>0</v>
          </cell>
          <cell r="R560" t="str">
            <v>0</v>
          </cell>
          <cell r="S560">
            <v>0</v>
          </cell>
          <cell r="T560"/>
          <cell r="U560" t="str">
            <v>0</v>
          </cell>
          <cell r="V560">
            <v>0</v>
          </cell>
          <cell r="W560">
            <v>1275</v>
          </cell>
          <cell r="X560">
            <v>-3725</v>
          </cell>
          <cell r="Y560">
            <v>3725</v>
          </cell>
          <cell r="Z560"/>
          <cell r="AA560"/>
          <cell r="AB560"/>
          <cell r="AC560"/>
          <cell r="AD560" t="str">
            <v>Reinstate (AP*) / Active</v>
          </cell>
          <cell r="AE560" t="str">
            <v>damodara@iitk.ac.in</v>
          </cell>
          <cell r="AF560">
            <v>7386722452</v>
          </cell>
        </row>
        <row r="561">
          <cell r="B561">
            <v>160354</v>
          </cell>
          <cell r="C561" t="str">
            <v>KUNDAN GURJAR</v>
          </cell>
          <cell r="D561" t="str">
            <v>D</v>
          </cell>
          <cell r="E561">
            <v>346</v>
          </cell>
          <cell r="F561" t="str">
            <v xml:space="preserve">B S </v>
          </cell>
          <cell r="G561" t="str">
            <v>SDS</v>
          </cell>
          <cell r="H561">
            <v>557</v>
          </cell>
          <cell r="I561">
            <v>0</v>
          </cell>
          <cell r="J561" t="str">
            <v xml:space="preserve"> </v>
          </cell>
          <cell r="K561">
            <v>5000</v>
          </cell>
          <cell r="L561">
            <v>7187</v>
          </cell>
          <cell r="M561"/>
          <cell r="N561"/>
          <cell r="O561">
            <v>7187</v>
          </cell>
          <cell r="P561" t="str">
            <v>0</v>
          </cell>
          <cell r="Q561" t="str">
            <v>0</v>
          </cell>
          <cell r="R561">
            <v>5789</v>
          </cell>
          <cell r="S561">
            <v>0</v>
          </cell>
          <cell r="T561"/>
          <cell r="U561" t="str">
            <v>0</v>
          </cell>
          <cell r="V561">
            <v>5789</v>
          </cell>
          <cell r="W561">
            <v>1398</v>
          </cell>
          <cell r="X561">
            <v>-3602</v>
          </cell>
          <cell r="Y561">
            <v>3602</v>
          </cell>
          <cell r="Z561" t="str">
            <v>-</v>
          </cell>
          <cell r="AA561"/>
          <cell r="AB561"/>
          <cell r="AC561"/>
          <cell r="AD561" t="str">
            <v>-</v>
          </cell>
          <cell r="AE561" t="str">
            <v>-</v>
          </cell>
          <cell r="AF561" t="str">
            <v>-</v>
          </cell>
        </row>
        <row r="562">
          <cell r="B562">
            <v>180343</v>
          </cell>
          <cell r="C562" t="str">
            <v>KARTAVYA</v>
          </cell>
          <cell r="D562"/>
          <cell r="E562"/>
          <cell r="F562"/>
          <cell r="G562"/>
          <cell r="H562">
            <v>558</v>
          </cell>
          <cell r="I562">
            <v>0</v>
          </cell>
          <cell r="J562" t="str">
            <v xml:space="preserve"> </v>
          </cell>
          <cell r="K562">
            <v>5000</v>
          </cell>
          <cell r="L562">
            <v>19772</v>
          </cell>
          <cell r="M562"/>
          <cell r="N562"/>
          <cell r="O562">
            <v>19772</v>
          </cell>
          <cell r="P562" t="str">
            <v>0</v>
          </cell>
          <cell r="Q562" t="str">
            <v>0</v>
          </cell>
          <cell r="R562">
            <v>19772</v>
          </cell>
          <cell r="S562">
            <v>0</v>
          </cell>
          <cell r="T562"/>
          <cell r="U562" t="str">
            <v>0</v>
          </cell>
          <cell r="V562">
            <v>19772</v>
          </cell>
          <cell r="W562">
            <v>0</v>
          </cell>
          <cell r="X562">
            <v>-5000</v>
          </cell>
          <cell r="Y562">
            <v>5000</v>
          </cell>
          <cell r="Z562" t="str">
            <v>-</v>
          </cell>
          <cell r="AA562"/>
          <cell r="AB562"/>
          <cell r="AC562"/>
          <cell r="AD562" t="str">
            <v>-</v>
          </cell>
          <cell r="AE562" t="str">
            <v>-</v>
          </cell>
          <cell r="AF562" t="str">
            <v>-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C154-E9D7-4FD3-851B-1C40ED32F39D}">
  <sheetPr filterMode="1"/>
  <dimension ref="A1:T544"/>
  <sheetViews>
    <sheetView zoomScale="85" zoomScaleNormal="85" workbookViewId="0">
      <selection activeCell="O544" sqref="O544"/>
    </sheetView>
  </sheetViews>
  <sheetFormatPr defaultRowHeight="15" x14ac:dyDescent="0.25"/>
  <cols>
    <col min="1" max="1" width="7.140625" style="1" bestFit="1" customWidth="1"/>
    <col min="2" max="2" width="13.28515625" style="12" bestFit="1" customWidth="1"/>
    <col min="3" max="3" width="37.140625" style="1" bestFit="1" customWidth="1"/>
    <col min="4" max="4" width="10.5703125" style="1" bestFit="1" customWidth="1"/>
    <col min="5" max="5" width="6.85546875" style="1" bestFit="1" customWidth="1"/>
    <col min="6" max="6" width="8.7109375" style="12" customWidth="1"/>
    <col min="7" max="7" width="15.5703125" style="12" bestFit="1" customWidth="1"/>
    <col min="8" max="8" width="8.42578125" style="12" bestFit="1" customWidth="1"/>
    <col min="9" max="9" width="13.42578125" style="33" customWidth="1"/>
    <col min="10" max="10" width="12.140625" style="34" customWidth="1"/>
    <col min="11" max="12" width="8" style="34" bestFit="1" customWidth="1"/>
    <col min="13" max="13" width="12.42578125" style="34" customWidth="1"/>
    <col min="14" max="14" width="16.140625" style="12" customWidth="1"/>
    <col min="15" max="15" width="12.42578125" style="12" customWidth="1"/>
    <col min="16" max="16" width="14" style="35" bestFit="1" customWidth="1"/>
    <col min="17" max="18" width="9.140625" style="1"/>
    <col min="19" max="19" width="8.140625" style="12" customWidth="1"/>
    <col min="20" max="16384" width="9.140625" style="1"/>
  </cols>
  <sheetData>
    <row r="1" spans="1:20" ht="22.5" x14ac:dyDescent="0.3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20" ht="22.5" hidden="1" x14ac:dyDescent="0.3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20" s="6" customFormat="1" ht="45" hidden="1" x14ac:dyDescent="0.25">
      <c r="A3" s="2" t="s">
        <v>2</v>
      </c>
      <c r="B3" s="3" t="s">
        <v>3</v>
      </c>
      <c r="C3" s="13" t="s">
        <v>4</v>
      </c>
      <c r="D3" s="4" t="s">
        <v>5</v>
      </c>
      <c r="E3" s="5" t="s">
        <v>6</v>
      </c>
      <c r="F3" s="5" t="s">
        <v>7</v>
      </c>
      <c r="G3" s="37" t="s">
        <v>8</v>
      </c>
      <c r="H3" s="5" t="s">
        <v>9</v>
      </c>
      <c r="I3" s="27" t="s">
        <v>820</v>
      </c>
      <c r="J3" s="28" t="s">
        <v>804</v>
      </c>
      <c r="K3" s="27" t="s">
        <v>10</v>
      </c>
      <c r="L3" s="28" t="s">
        <v>11</v>
      </c>
      <c r="M3" s="28" t="s">
        <v>12</v>
      </c>
      <c r="N3" s="5" t="s">
        <v>821</v>
      </c>
      <c r="O3" s="5" t="s">
        <v>803</v>
      </c>
      <c r="P3" s="29" t="s">
        <v>805</v>
      </c>
      <c r="S3" s="43"/>
      <c r="T3" s="43"/>
    </row>
    <row r="4" spans="1:20" s="10" customFormat="1" hidden="1" x14ac:dyDescent="0.25">
      <c r="A4" s="7">
        <v>1</v>
      </c>
      <c r="B4" s="39">
        <v>150082</v>
      </c>
      <c r="C4" s="8" t="s">
        <v>816</v>
      </c>
      <c r="D4" s="41" t="str">
        <f>VLOOKUP(B4,'[1]Ledger 24-25'!$B$5:$AF$562,3,0)</f>
        <v>A</v>
      </c>
      <c r="E4" s="42">
        <f>VLOOKUP(B4,'[1]Ledger 24-25'!$B$5:$AF$562,4,0)</f>
        <v>305</v>
      </c>
      <c r="F4" s="42">
        <f>VLOOKUP(B4,'[1]Ledger 24-25'!$B$5:$AF$562,7,0)</f>
        <v>552</v>
      </c>
      <c r="G4" s="23" t="s">
        <v>819</v>
      </c>
      <c r="H4" s="23">
        <v>2025</v>
      </c>
      <c r="I4" s="30">
        <v>3457</v>
      </c>
      <c r="J4" s="31">
        <v>0</v>
      </c>
      <c r="K4" s="31">
        <v>0</v>
      </c>
      <c r="L4" s="31">
        <v>0</v>
      </c>
      <c r="M4" s="31">
        <v>0</v>
      </c>
      <c r="N4" s="9">
        <v>0</v>
      </c>
      <c r="O4" s="9"/>
      <c r="P4" s="32">
        <v>3457</v>
      </c>
      <c r="S4" s="44"/>
    </row>
    <row r="5" spans="1:20" s="10" customFormat="1" hidden="1" x14ac:dyDescent="0.25">
      <c r="A5" s="7">
        <v>2</v>
      </c>
      <c r="B5" s="7">
        <v>150446</v>
      </c>
      <c r="C5" s="8" t="s">
        <v>318</v>
      </c>
      <c r="D5" s="41" t="str">
        <f>VLOOKUP(B5,'[1]Ledger 24-25'!$B$5:$AF$562,3,0)</f>
        <v>A</v>
      </c>
      <c r="E5" s="42">
        <f>VLOOKUP(B5,'[1]Ledger 24-25'!$B$5:$AF$562,4,0)</f>
        <v>306</v>
      </c>
      <c r="F5" s="42">
        <f>VLOOKUP(B5,'[1]Ledger 24-25'!$B$5:$AF$562,7,0)</f>
        <v>1</v>
      </c>
      <c r="G5" s="23" t="s">
        <v>819</v>
      </c>
      <c r="H5" s="23">
        <v>2025</v>
      </c>
      <c r="I5" s="30">
        <v>3973</v>
      </c>
      <c r="J5" s="31">
        <v>0</v>
      </c>
      <c r="K5" s="31">
        <v>0</v>
      </c>
      <c r="L5" s="31">
        <v>0</v>
      </c>
      <c r="M5" s="31">
        <v>0</v>
      </c>
      <c r="N5" s="9">
        <v>0</v>
      </c>
      <c r="O5" s="9" t="s">
        <v>822</v>
      </c>
      <c r="P5" s="32">
        <v>3973</v>
      </c>
      <c r="S5" s="44"/>
    </row>
    <row r="6" spans="1:20" s="10" customFormat="1" hidden="1" x14ac:dyDescent="0.25">
      <c r="A6" s="7">
        <v>3</v>
      </c>
      <c r="B6" s="39">
        <v>150775</v>
      </c>
      <c r="C6" s="8" t="s">
        <v>818</v>
      </c>
      <c r="D6" s="41" t="str">
        <f>VLOOKUP(B6,'[1]Ledger 24-25'!$B$5:$AF$562,3,0)</f>
        <v>F</v>
      </c>
      <c r="E6" s="42">
        <f>VLOOKUP(B6,'[1]Ledger 24-25'!$B$5:$AF$562,4,0)</f>
        <v>363</v>
      </c>
      <c r="F6" s="42">
        <f>VLOOKUP(B6,'[1]Ledger 24-25'!$B$5:$AF$562,7,0)</f>
        <v>556</v>
      </c>
      <c r="G6" s="23" t="s">
        <v>819</v>
      </c>
      <c r="H6" s="23">
        <v>2025</v>
      </c>
      <c r="I6" s="30">
        <v>1275</v>
      </c>
      <c r="J6" s="31">
        <v>0</v>
      </c>
      <c r="K6" s="31">
        <v>0</v>
      </c>
      <c r="L6" s="31">
        <v>0</v>
      </c>
      <c r="M6" s="31">
        <v>0</v>
      </c>
      <c r="N6" s="9">
        <v>0</v>
      </c>
      <c r="O6" s="9"/>
      <c r="P6" s="32">
        <v>1275</v>
      </c>
      <c r="S6" s="44"/>
    </row>
    <row r="7" spans="1:20" s="10" customFormat="1" hidden="1" x14ac:dyDescent="0.25">
      <c r="A7" s="7">
        <v>4</v>
      </c>
      <c r="B7" s="39">
        <v>160354</v>
      </c>
      <c r="C7" s="8" t="s">
        <v>806</v>
      </c>
      <c r="D7" s="41" t="str">
        <f>VLOOKUP(B7,'[1]Ledger 24-25'!$B$5:$AF$562,3,0)</f>
        <v>D</v>
      </c>
      <c r="E7" s="42">
        <f>VLOOKUP(B7,'[1]Ledger 24-25'!$B$5:$AF$562,4,0)</f>
        <v>346</v>
      </c>
      <c r="F7" s="42">
        <f>VLOOKUP(B7,'[1]Ledger 24-25'!$B$5:$AF$562,7,0)</f>
        <v>557</v>
      </c>
      <c r="G7" s="23" t="s">
        <v>819</v>
      </c>
      <c r="H7" s="23">
        <v>2025</v>
      </c>
      <c r="I7" s="30">
        <v>1398</v>
      </c>
      <c r="J7" s="31">
        <v>0</v>
      </c>
      <c r="K7" s="31">
        <v>0</v>
      </c>
      <c r="L7" s="40"/>
      <c r="M7" s="31">
        <v>0</v>
      </c>
      <c r="N7" s="9">
        <v>0</v>
      </c>
      <c r="O7" s="9" t="s">
        <v>822</v>
      </c>
      <c r="P7" s="32">
        <v>1398</v>
      </c>
      <c r="S7" s="44"/>
    </row>
    <row r="8" spans="1:20" s="10" customFormat="1" x14ac:dyDescent="0.25">
      <c r="A8" s="7">
        <v>5</v>
      </c>
      <c r="B8" s="7">
        <v>170616</v>
      </c>
      <c r="C8" s="8" t="s">
        <v>28</v>
      </c>
      <c r="D8" s="41" t="str">
        <f>VLOOKUP(B8,'[1]Ledger 24-25'!$B$5:$AF$562,3,0)</f>
        <v>A</v>
      </c>
      <c r="E8" s="42">
        <f>VLOOKUP(B8,'[1]Ledger 24-25'!$B$5:$AF$562,4,0)</f>
        <v>301</v>
      </c>
      <c r="F8" s="42">
        <f>VLOOKUP(B8,'[1]Ledger 24-25'!$B$5:$AF$562,7,0)</f>
        <v>2</v>
      </c>
      <c r="G8" s="23" t="s">
        <v>819</v>
      </c>
      <c r="H8" s="23">
        <v>2025</v>
      </c>
      <c r="I8" s="30">
        <v>10378</v>
      </c>
      <c r="J8" s="31">
        <v>-2460</v>
      </c>
      <c r="K8" s="31">
        <v>0</v>
      </c>
      <c r="L8" s="31">
        <v>0</v>
      </c>
      <c r="M8" s="31">
        <v>0</v>
      </c>
      <c r="N8" s="9">
        <v>0</v>
      </c>
      <c r="O8" s="9" t="s">
        <v>822</v>
      </c>
      <c r="P8" s="32">
        <v>7918</v>
      </c>
      <c r="S8" s="44"/>
    </row>
    <row r="9" spans="1:20" s="10" customFormat="1" hidden="1" x14ac:dyDescent="0.25">
      <c r="A9" s="7">
        <v>6</v>
      </c>
      <c r="B9" s="7">
        <v>180146</v>
      </c>
      <c r="C9" s="8" t="s">
        <v>29</v>
      </c>
      <c r="D9" s="41" t="str">
        <f>VLOOKUP(B9,'[1]Ledger 24-25'!$B$5:$AF$562,3,0)</f>
        <v>A</v>
      </c>
      <c r="E9" s="42">
        <f>VLOOKUP(B9,'[1]Ledger 24-25'!$B$5:$AF$562,4,0)</f>
        <v>101</v>
      </c>
      <c r="F9" s="42">
        <f>VLOOKUP(B9,'[1]Ledger 24-25'!$B$5:$AF$562,7,0)</f>
        <v>3</v>
      </c>
      <c r="G9" s="23" t="s">
        <v>819</v>
      </c>
      <c r="H9" s="23">
        <v>2025</v>
      </c>
      <c r="I9" s="30">
        <v>8251</v>
      </c>
      <c r="J9" s="31">
        <v>0</v>
      </c>
      <c r="K9" s="31">
        <v>0</v>
      </c>
      <c r="L9" s="31">
        <v>0</v>
      </c>
      <c r="M9" s="31">
        <v>0</v>
      </c>
      <c r="N9" s="9">
        <v>0</v>
      </c>
      <c r="O9" s="9" t="s">
        <v>822</v>
      </c>
      <c r="P9" s="32">
        <v>8251</v>
      </c>
      <c r="S9" s="44"/>
    </row>
    <row r="10" spans="1:20" s="10" customFormat="1" hidden="1" x14ac:dyDescent="0.25">
      <c r="A10" s="7">
        <v>7</v>
      </c>
      <c r="B10" s="39">
        <v>180150</v>
      </c>
      <c r="C10" s="8" t="s">
        <v>807</v>
      </c>
      <c r="D10" s="41" t="str">
        <f>VLOOKUP(B10,'[1]Ledger 24-25'!$B$5:$AF$562,3,0)</f>
        <v>A</v>
      </c>
      <c r="E10" s="42">
        <f>VLOOKUP(B10,'[1]Ledger 24-25'!$B$5:$AF$562,4,0)</f>
        <v>308</v>
      </c>
      <c r="F10" s="42">
        <f>VLOOKUP(B10,'[1]Ledger 24-25'!$B$5:$AF$562,7,0)</f>
        <v>553</v>
      </c>
      <c r="G10" s="23" t="s">
        <v>819</v>
      </c>
      <c r="H10" s="23">
        <v>2025</v>
      </c>
      <c r="I10" s="30">
        <v>3169</v>
      </c>
      <c r="J10" s="31">
        <v>0</v>
      </c>
      <c r="K10" s="31">
        <v>0</v>
      </c>
      <c r="L10" s="31">
        <v>0</v>
      </c>
      <c r="M10" s="31">
        <v>0</v>
      </c>
      <c r="N10" s="9">
        <v>0</v>
      </c>
      <c r="O10" s="9" t="s">
        <v>822</v>
      </c>
      <c r="P10" s="32">
        <v>3169</v>
      </c>
      <c r="S10" s="44"/>
    </row>
    <row r="11" spans="1:20" s="10" customFormat="1" hidden="1" x14ac:dyDescent="0.25">
      <c r="A11" s="7">
        <v>8</v>
      </c>
      <c r="B11" s="39">
        <v>180198</v>
      </c>
      <c r="C11" s="8" t="s">
        <v>31</v>
      </c>
      <c r="D11" s="41" t="str">
        <f>VLOOKUP(B11,'[1]Ledger 24-25'!$B$5:$AF$562,3,0)</f>
        <v>F</v>
      </c>
      <c r="E11" s="42">
        <f>VLOOKUP(B11,'[1]Ledger 24-25'!$B$5:$AF$562,4,0)</f>
        <v>360</v>
      </c>
      <c r="F11" s="42">
        <f>VLOOKUP(B11,'[1]Ledger 24-25'!$B$5:$AF$562,7,0)</f>
        <v>4</v>
      </c>
      <c r="G11" s="23" t="s">
        <v>819</v>
      </c>
      <c r="H11" s="23">
        <v>2025</v>
      </c>
      <c r="I11" s="30">
        <v>0</v>
      </c>
      <c r="J11" s="31">
        <v>24159</v>
      </c>
      <c r="K11" s="31">
        <v>0</v>
      </c>
      <c r="L11" s="31">
        <v>0</v>
      </c>
      <c r="M11" s="31">
        <v>0</v>
      </c>
      <c r="N11" s="9">
        <v>0</v>
      </c>
      <c r="O11" s="9" t="s">
        <v>822</v>
      </c>
      <c r="P11" s="32">
        <v>24159</v>
      </c>
      <c r="S11" s="44"/>
    </row>
    <row r="12" spans="1:20" s="10" customFormat="1" hidden="1" x14ac:dyDescent="0.25">
      <c r="A12" s="7">
        <v>9</v>
      </c>
      <c r="B12" s="7">
        <v>180290</v>
      </c>
      <c r="C12" s="8" t="s">
        <v>32</v>
      </c>
      <c r="D12" s="41" t="str">
        <f>VLOOKUP(B12,'[1]Ledger 24-25'!$B$5:$AF$562,3,0)</f>
        <v>F</v>
      </c>
      <c r="E12" s="42">
        <f>VLOOKUP(B12,'[1]Ledger 24-25'!$B$5:$AF$562,4,0)</f>
        <v>370</v>
      </c>
      <c r="F12" s="42">
        <f>VLOOKUP(B12,'[1]Ledger 24-25'!$B$5:$AF$562,7,0)</f>
        <v>5</v>
      </c>
      <c r="G12" s="23" t="s">
        <v>819</v>
      </c>
      <c r="H12" s="23">
        <v>2025</v>
      </c>
      <c r="I12" s="30">
        <v>6027</v>
      </c>
      <c r="J12" s="31">
        <v>0</v>
      </c>
      <c r="K12" s="31">
        <v>0</v>
      </c>
      <c r="L12" s="31">
        <v>0</v>
      </c>
      <c r="M12" s="31">
        <v>0</v>
      </c>
      <c r="N12" s="9">
        <v>0</v>
      </c>
      <c r="O12" s="9" t="s">
        <v>822</v>
      </c>
      <c r="P12" s="32">
        <v>6027</v>
      </c>
      <c r="S12" s="44"/>
    </row>
    <row r="13" spans="1:20" s="10" customFormat="1" hidden="1" x14ac:dyDescent="0.25">
      <c r="A13" s="7">
        <v>10</v>
      </c>
      <c r="B13" s="39">
        <v>180343</v>
      </c>
      <c r="C13" s="8" t="s">
        <v>808</v>
      </c>
      <c r="D13" s="41">
        <f>VLOOKUP(B13,'[1]Ledger 24-25'!$B$5:$AF$562,3,0)</f>
        <v>0</v>
      </c>
      <c r="E13" s="42">
        <f>VLOOKUP(B13,'[1]Ledger 24-25'!$B$5:$AF$562,4,0)</f>
        <v>0</v>
      </c>
      <c r="F13" s="42">
        <f>VLOOKUP(B13,'[1]Ledger 24-25'!$B$5:$AF$562,7,0)</f>
        <v>558</v>
      </c>
      <c r="G13" s="23" t="s">
        <v>819</v>
      </c>
      <c r="H13" s="23">
        <v>2025</v>
      </c>
      <c r="I13" s="30">
        <v>0</v>
      </c>
      <c r="J13" s="31">
        <v>0</v>
      </c>
      <c r="K13" s="31">
        <v>0</v>
      </c>
      <c r="L13" s="40"/>
      <c r="M13" s="31">
        <v>0</v>
      </c>
      <c r="N13" s="9">
        <v>0</v>
      </c>
      <c r="O13" s="9" t="s">
        <v>822</v>
      </c>
      <c r="P13" s="32">
        <v>0</v>
      </c>
      <c r="S13" s="44"/>
    </row>
    <row r="14" spans="1:20" s="10" customFormat="1" hidden="1" x14ac:dyDescent="0.25">
      <c r="A14" s="7">
        <v>11</v>
      </c>
      <c r="B14" s="7">
        <v>180488</v>
      </c>
      <c r="C14" s="8" t="s">
        <v>324</v>
      </c>
      <c r="D14" s="41" t="str">
        <f>VLOOKUP(B14,'[1]Ledger 24-25'!$B$5:$AF$562,3,0)</f>
        <v>A</v>
      </c>
      <c r="E14" s="42">
        <f>VLOOKUP(B14,'[1]Ledger 24-25'!$B$5:$AF$562,4,0)</f>
        <v>101</v>
      </c>
      <c r="F14" s="42">
        <f>VLOOKUP(B14,'[1]Ledger 24-25'!$B$5:$AF$562,7,0)</f>
        <v>6</v>
      </c>
      <c r="G14" s="23" t="s">
        <v>819</v>
      </c>
      <c r="H14" s="23">
        <v>2025</v>
      </c>
      <c r="I14" s="30">
        <v>0</v>
      </c>
      <c r="J14" s="31">
        <v>21307</v>
      </c>
      <c r="K14" s="31">
        <v>0</v>
      </c>
      <c r="L14" s="31">
        <v>0</v>
      </c>
      <c r="M14" s="31">
        <v>0</v>
      </c>
      <c r="N14" s="9">
        <v>0</v>
      </c>
      <c r="O14" s="9" t="s">
        <v>822</v>
      </c>
      <c r="P14" s="32">
        <v>21307</v>
      </c>
      <c r="S14" s="44"/>
    </row>
    <row r="15" spans="1:20" s="10" customFormat="1" hidden="1" x14ac:dyDescent="0.25">
      <c r="A15" s="7">
        <v>12</v>
      </c>
      <c r="B15" s="7">
        <v>180491</v>
      </c>
      <c r="C15" s="8" t="s">
        <v>33</v>
      </c>
      <c r="D15" s="41" t="str">
        <f>VLOOKUP(B15,'[1]Ledger 24-25'!$B$5:$AF$562,3,0)</f>
        <v>F</v>
      </c>
      <c r="E15" s="42">
        <f>VLOOKUP(B15,'[1]Ledger 24-25'!$B$5:$AF$562,4,0)</f>
        <v>369</v>
      </c>
      <c r="F15" s="42">
        <f>VLOOKUP(B15,'[1]Ledger 24-25'!$B$5:$AF$562,7,0)</f>
        <v>7</v>
      </c>
      <c r="G15" s="23" t="s">
        <v>819</v>
      </c>
      <c r="H15" s="23">
        <v>2025</v>
      </c>
      <c r="I15" s="30">
        <v>1293</v>
      </c>
      <c r="J15" s="31">
        <v>0</v>
      </c>
      <c r="K15" s="31">
        <v>0</v>
      </c>
      <c r="L15" s="31">
        <v>0</v>
      </c>
      <c r="M15" s="31">
        <v>0</v>
      </c>
      <c r="N15" s="9">
        <v>0</v>
      </c>
      <c r="O15" s="9" t="s">
        <v>822</v>
      </c>
      <c r="P15" s="32">
        <v>1293</v>
      </c>
      <c r="S15" s="44"/>
    </row>
    <row r="16" spans="1:20" s="10" customFormat="1" hidden="1" x14ac:dyDescent="0.25">
      <c r="A16" s="7">
        <v>13</v>
      </c>
      <c r="B16" s="39">
        <v>180622</v>
      </c>
      <c r="C16" s="8" t="s">
        <v>809</v>
      </c>
      <c r="D16" s="41" t="str">
        <f>VLOOKUP(B16,'[1]Ledger 24-25'!$B$5:$AF$562,3,0)</f>
        <v>D</v>
      </c>
      <c r="E16" s="42">
        <f>VLOOKUP(B16,'[1]Ledger 24-25'!$B$5:$AF$562,4,0)</f>
        <v>348</v>
      </c>
      <c r="F16" s="42">
        <f>VLOOKUP(B16,'[1]Ledger 24-25'!$B$5:$AF$562,7,0)</f>
        <v>554</v>
      </c>
      <c r="G16" s="23" t="s">
        <v>819</v>
      </c>
      <c r="H16" s="23">
        <v>2025</v>
      </c>
      <c r="I16" s="30">
        <v>2855</v>
      </c>
      <c r="J16" s="31">
        <v>0</v>
      </c>
      <c r="K16" s="31">
        <v>0</v>
      </c>
      <c r="L16" s="31">
        <v>0</v>
      </c>
      <c r="M16" s="31">
        <v>0</v>
      </c>
      <c r="N16" s="9">
        <v>0</v>
      </c>
      <c r="O16" s="9" t="s">
        <v>822</v>
      </c>
      <c r="P16" s="32">
        <v>2855</v>
      </c>
      <c r="S16" s="44"/>
    </row>
    <row r="17" spans="1:19" s="10" customFormat="1" hidden="1" x14ac:dyDescent="0.25">
      <c r="A17" s="7">
        <v>16</v>
      </c>
      <c r="B17" s="39">
        <v>180686</v>
      </c>
      <c r="C17" s="8" t="s">
        <v>327</v>
      </c>
      <c r="D17" s="41" t="str">
        <f>VLOOKUP(B17,'[1]Ledger 24-25'!$B$5:$AF$562,3,0)</f>
        <v>F</v>
      </c>
      <c r="E17" s="42">
        <f>VLOOKUP(B17,'[1]Ledger 24-25'!$B$5:$AF$562,4,0)</f>
        <v>362</v>
      </c>
      <c r="F17" s="42">
        <f>VLOOKUP(B17,'[1]Ledger 24-25'!$B$5:$AF$562,7,0)</f>
        <v>10</v>
      </c>
      <c r="G17" s="23" t="s">
        <v>819</v>
      </c>
      <c r="H17" s="23">
        <v>2025</v>
      </c>
      <c r="I17" s="30">
        <v>8902</v>
      </c>
      <c r="J17" s="31">
        <v>21515</v>
      </c>
      <c r="K17" s="31">
        <v>0</v>
      </c>
      <c r="L17" s="31">
        <v>0</v>
      </c>
      <c r="M17" s="31">
        <v>1076</v>
      </c>
      <c r="N17" s="9">
        <v>0</v>
      </c>
      <c r="O17" s="9" t="s">
        <v>822</v>
      </c>
      <c r="P17" s="32">
        <v>31493</v>
      </c>
      <c r="S17" s="44"/>
    </row>
    <row r="18" spans="1:19" s="10" customFormat="1" hidden="1" x14ac:dyDescent="0.25">
      <c r="A18" s="7">
        <v>17</v>
      </c>
      <c r="B18" s="7">
        <v>180756</v>
      </c>
      <c r="C18" s="8" t="s">
        <v>36</v>
      </c>
      <c r="D18" s="41" t="str">
        <f>VLOOKUP(B18,'[1]Ledger 24-25'!$B$5:$AF$562,3,0)</f>
        <v>F</v>
      </c>
      <c r="E18" s="42">
        <f>VLOOKUP(B18,'[1]Ledger 24-25'!$B$5:$AF$562,4,0)</f>
        <v>370</v>
      </c>
      <c r="F18" s="42">
        <f>VLOOKUP(B18,'[1]Ledger 24-25'!$B$5:$AF$562,7,0)</f>
        <v>11</v>
      </c>
      <c r="G18" s="23" t="s">
        <v>819</v>
      </c>
      <c r="H18" s="23">
        <v>2025</v>
      </c>
      <c r="I18" s="30">
        <v>7795</v>
      </c>
      <c r="J18" s="31">
        <v>0</v>
      </c>
      <c r="K18" s="31">
        <v>0</v>
      </c>
      <c r="L18" s="31">
        <v>0</v>
      </c>
      <c r="M18" s="31">
        <v>0</v>
      </c>
      <c r="N18" s="9">
        <v>0</v>
      </c>
      <c r="O18" s="9" t="s">
        <v>822</v>
      </c>
      <c r="P18" s="32">
        <v>7795</v>
      </c>
      <c r="S18" s="44"/>
    </row>
    <row r="19" spans="1:19" s="10" customFormat="1" hidden="1" x14ac:dyDescent="0.25">
      <c r="A19" s="7">
        <v>19</v>
      </c>
      <c r="B19" s="7">
        <v>190040</v>
      </c>
      <c r="C19" s="8" t="s">
        <v>37</v>
      </c>
      <c r="D19" s="41" t="str">
        <f>VLOOKUP(B19,'[1]Ledger 24-25'!$B$5:$AF$562,3,0)</f>
        <v>F</v>
      </c>
      <c r="E19" s="42">
        <f>VLOOKUP(B19,'[1]Ledger 24-25'!$B$5:$AF$562,4,0)</f>
        <v>365</v>
      </c>
      <c r="F19" s="42">
        <f>VLOOKUP(B19,'[1]Ledger 24-25'!$B$5:$AF$562,7,0)</f>
        <v>13</v>
      </c>
      <c r="G19" s="23" t="s">
        <v>819</v>
      </c>
      <c r="H19" s="23">
        <v>2025</v>
      </c>
      <c r="I19" s="30">
        <v>537</v>
      </c>
      <c r="J19" s="31">
        <v>17757</v>
      </c>
      <c r="K19" s="31">
        <v>0</v>
      </c>
      <c r="L19" s="31">
        <v>0</v>
      </c>
      <c r="M19" s="31">
        <v>0</v>
      </c>
      <c r="N19" s="9">
        <v>0</v>
      </c>
      <c r="O19" s="9" t="s">
        <v>822</v>
      </c>
      <c r="P19" s="32">
        <v>18294</v>
      </c>
      <c r="S19" s="44"/>
    </row>
    <row r="20" spans="1:19" s="10" customFormat="1" hidden="1" x14ac:dyDescent="0.25">
      <c r="A20" s="7">
        <v>20</v>
      </c>
      <c r="B20" s="7">
        <v>190052</v>
      </c>
      <c r="C20" s="8" t="s">
        <v>332</v>
      </c>
      <c r="D20" s="41" t="str">
        <f>VLOOKUP(B20,'[1]Ledger 24-25'!$B$5:$AF$562,3,0)</f>
        <v>G</v>
      </c>
      <c r="E20" s="42">
        <f>VLOOKUP(B20,'[1]Ledger 24-25'!$B$5:$AF$562,4,0)</f>
        <v>278</v>
      </c>
      <c r="F20" s="42">
        <f>VLOOKUP(B20,'[1]Ledger 24-25'!$B$5:$AF$562,7,0)</f>
        <v>14</v>
      </c>
      <c r="G20" s="23" t="s">
        <v>819</v>
      </c>
      <c r="H20" s="23">
        <v>2025</v>
      </c>
      <c r="I20" s="30">
        <v>9972</v>
      </c>
      <c r="J20" s="31">
        <v>0</v>
      </c>
      <c r="K20" s="31">
        <v>0</v>
      </c>
      <c r="L20" s="31">
        <v>0</v>
      </c>
      <c r="M20" s="31">
        <v>0</v>
      </c>
      <c r="N20" s="9">
        <v>0</v>
      </c>
      <c r="O20" s="9" t="s">
        <v>822</v>
      </c>
      <c r="P20" s="32">
        <v>9972</v>
      </c>
      <c r="S20" s="44"/>
    </row>
    <row r="21" spans="1:19" s="10" customFormat="1" hidden="1" x14ac:dyDescent="0.25">
      <c r="A21" s="7">
        <v>21</v>
      </c>
      <c r="B21" s="7">
        <v>190064</v>
      </c>
      <c r="C21" s="8" t="s">
        <v>38</v>
      </c>
      <c r="D21" s="41" t="str">
        <f>VLOOKUP(B21,'[1]Ledger 24-25'!$B$5:$AF$562,3,0)</f>
        <v>B</v>
      </c>
      <c r="E21" s="42">
        <f>VLOOKUP(B21,'[1]Ledger 24-25'!$B$5:$AF$562,4,0)</f>
        <v>325</v>
      </c>
      <c r="F21" s="42">
        <f>VLOOKUP(B21,'[1]Ledger 24-25'!$B$5:$AF$562,7,0)</f>
        <v>15</v>
      </c>
      <c r="G21" s="23" t="s">
        <v>819</v>
      </c>
      <c r="H21" s="23">
        <v>2025</v>
      </c>
      <c r="I21" s="30">
        <v>8333</v>
      </c>
      <c r="J21" s="31">
        <v>0</v>
      </c>
      <c r="K21" s="31">
        <v>0</v>
      </c>
      <c r="L21" s="31">
        <v>0</v>
      </c>
      <c r="M21" s="31">
        <v>0</v>
      </c>
      <c r="N21" s="9">
        <v>0</v>
      </c>
      <c r="O21" s="9" t="s">
        <v>822</v>
      </c>
      <c r="P21" s="32">
        <v>8333</v>
      </c>
      <c r="S21" s="44"/>
    </row>
    <row r="22" spans="1:19" s="10" customFormat="1" hidden="1" x14ac:dyDescent="0.25">
      <c r="A22" s="7">
        <v>22</v>
      </c>
      <c r="B22" s="7">
        <v>190115</v>
      </c>
      <c r="C22" s="8" t="s">
        <v>39</v>
      </c>
      <c r="D22" s="41" t="str">
        <f>VLOOKUP(B22,'[1]Ledger 24-25'!$B$5:$AF$562,3,0)</f>
        <v>G</v>
      </c>
      <c r="E22" s="42">
        <f>VLOOKUP(B22,'[1]Ledger 24-25'!$B$5:$AF$562,4,0)</f>
        <v>278</v>
      </c>
      <c r="F22" s="42">
        <f>VLOOKUP(B22,'[1]Ledger 24-25'!$B$5:$AF$562,7,0)</f>
        <v>16</v>
      </c>
      <c r="G22" s="23" t="s">
        <v>819</v>
      </c>
      <c r="H22" s="23">
        <v>2025</v>
      </c>
      <c r="I22" s="30">
        <v>0</v>
      </c>
      <c r="J22" s="31">
        <v>69014</v>
      </c>
      <c r="K22" s="31">
        <v>0</v>
      </c>
      <c r="L22" s="31">
        <v>0</v>
      </c>
      <c r="M22" s="31">
        <v>0</v>
      </c>
      <c r="N22" s="9">
        <v>0</v>
      </c>
      <c r="O22" s="9" t="s">
        <v>822</v>
      </c>
      <c r="P22" s="32">
        <v>69014</v>
      </c>
      <c r="S22" s="44"/>
    </row>
    <row r="23" spans="1:19" s="10" customFormat="1" hidden="1" x14ac:dyDescent="0.25">
      <c r="A23" s="7">
        <v>23</v>
      </c>
      <c r="B23" s="7">
        <v>190137</v>
      </c>
      <c r="C23" s="8" t="s">
        <v>40</v>
      </c>
      <c r="D23" s="41" t="str">
        <f>VLOOKUP(B23,'[1]Ledger 24-25'!$B$5:$AF$562,3,0)</f>
        <v>F</v>
      </c>
      <c r="E23" s="42">
        <f>VLOOKUP(B23,'[1]Ledger 24-25'!$B$5:$AF$562,4,0)</f>
        <v>364</v>
      </c>
      <c r="F23" s="42">
        <f>VLOOKUP(B23,'[1]Ledger 24-25'!$B$5:$AF$562,7,0)</f>
        <v>17</v>
      </c>
      <c r="G23" s="23" t="s">
        <v>819</v>
      </c>
      <c r="H23" s="23">
        <v>2025</v>
      </c>
      <c r="I23" s="30">
        <v>9492</v>
      </c>
      <c r="J23" s="31">
        <v>7298</v>
      </c>
      <c r="K23" s="31">
        <v>0</v>
      </c>
      <c r="L23" s="31">
        <v>0</v>
      </c>
      <c r="M23" s="31">
        <v>365</v>
      </c>
      <c r="N23" s="9">
        <v>-5365</v>
      </c>
      <c r="O23" s="9" t="s">
        <v>803</v>
      </c>
      <c r="P23" s="32">
        <v>11790</v>
      </c>
      <c r="S23" s="44"/>
    </row>
    <row r="24" spans="1:19" s="10" customFormat="1" hidden="1" x14ac:dyDescent="0.25">
      <c r="A24" s="7">
        <v>24</v>
      </c>
      <c r="B24" s="7">
        <v>190226</v>
      </c>
      <c r="C24" s="8" t="s">
        <v>334</v>
      </c>
      <c r="D24" s="41" t="str">
        <f>VLOOKUP(B24,'[1]Ledger 24-25'!$B$5:$AF$562,3,0)</f>
        <v>F</v>
      </c>
      <c r="E24" s="42">
        <f>VLOOKUP(B24,'[1]Ledger 24-25'!$B$5:$AF$562,4,0)</f>
        <v>368</v>
      </c>
      <c r="F24" s="42">
        <f>VLOOKUP(B24,'[1]Ledger 24-25'!$B$5:$AF$562,7,0)</f>
        <v>18</v>
      </c>
      <c r="G24" s="23" t="s">
        <v>819</v>
      </c>
      <c r="H24" s="23">
        <v>2025</v>
      </c>
      <c r="I24" s="30">
        <v>6370</v>
      </c>
      <c r="J24" s="31">
        <v>5137</v>
      </c>
      <c r="K24" s="31">
        <v>0</v>
      </c>
      <c r="L24" s="31">
        <v>0</v>
      </c>
      <c r="M24" s="31">
        <v>257</v>
      </c>
      <c r="N24" s="9">
        <v>-3951</v>
      </c>
      <c r="O24" s="9" t="s">
        <v>803</v>
      </c>
      <c r="P24" s="32">
        <v>7813</v>
      </c>
      <c r="S24" s="44"/>
    </row>
    <row r="25" spans="1:19" s="10" customFormat="1" hidden="1" x14ac:dyDescent="0.25">
      <c r="A25" s="7">
        <v>25</v>
      </c>
      <c r="B25" s="7">
        <v>190265</v>
      </c>
      <c r="C25" s="8" t="s">
        <v>41</v>
      </c>
      <c r="D25" s="41">
        <f>VLOOKUP(B25,'[1]Ledger 24-25'!$B$5:$AF$562,3,0)</f>
        <v>0</v>
      </c>
      <c r="E25" s="42">
        <f>VLOOKUP(B25,'[1]Ledger 24-25'!$B$5:$AF$562,4,0)</f>
        <v>0</v>
      </c>
      <c r="F25" s="42">
        <f>VLOOKUP(B25,'[1]Ledger 24-25'!$B$5:$AF$562,7,0)</f>
        <v>19</v>
      </c>
      <c r="G25" s="23" t="s">
        <v>819</v>
      </c>
      <c r="H25" s="23">
        <v>2025</v>
      </c>
      <c r="I25" s="30">
        <v>408</v>
      </c>
      <c r="J25" s="31">
        <v>1765</v>
      </c>
      <c r="K25" s="31">
        <v>0</v>
      </c>
      <c r="L25" s="31">
        <v>0</v>
      </c>
      <c r="M25" s="31">
        <v>0</v>
      </c>
      <c r="N25" s="9">
        <v>0</v>
      </c>
      <c r="O25" s="9" t="s">
        <v>822</v>
      </c>
      <c r="P25" s="32">
        <v>2173</v>
      </c>
      <c r="S25" s="44"/>
    </row>
    <row r="26" spans="1:19" s="10" customFormat="1" hidden="1" x14ac:dyDescent="0.25">
      <c r="A26" s="7">
        <v>27</v>
      </c>
      <c r="B26" s="7">
        <v>190446</v>
      </c>
      <c r="C26" s="8" t="s">
        <v>44</v>
      </c>
      <c r="D26" s="41" t="str">
        <f>VLOOKUP(B26,'[1]Ledger 24-25'!$B$5:$AF$562,3,0)</f>
        <v>F</v>
      </c>
      <c r="E26" s="42">
        <f>VLOOKUP(B26,'[1]Ledger 24-25'!$B$5:$AF$562,4,0)</f>
        <v>363</v>
      </c>
      <c r="F26" s="42">
        <f>VLOOKUP(B26,'[1]Ledger 24-25'!$B$5:$AF$562,7,0)</f>
        <v>21</v>
      </c>
      <c r="G26" s="23" t="s">
        <v>819</v>
      </c>
      <c r="H26" s="23">
        <v>2025</v>
      </c>
      <c r="I26" s="30">
        <v>0</v>
      </c>
      <c r="J26" s="31">
        <v>40242</v>
      </c>
      <c r="K26" s="31">
        <v>0</v>
      </c>
      <c r="L26" s="31">
        <v>0</v>
      </c>
      <c r="M26" s="31">
        <v>0</v>
      </c>
      <c r="N26" s="9">
        <v>0</v>
      </c>
      <c r="O26" s="9" t="s">
        <v>822</v>
      </c>
      <c r="P26" s="32">
        <v>40242</v>
      </c>
      <c r="S26" s="44"/>
    </row>
    <row r="27" spans="1:19" s="10" customFormat="1" hidden="1" x14ac:dyDescent="0.25">
      <c r="A27" s="7">
        <v>28</v>
      </c>
      <c r="B27" s="7">
        <v>190497</v>
      </c>
      <c r="C27" s="8" t="s">
        <v>45</v>
      </c>
      <c r="D27" s="41" t="str">
        <f>VLOOKUP(B27,'[1]Ledger 24-25'!$B$5:$AF$562,3,0)</f>
        <v>F</v>
      </c>
      <c r="E27" s="42">
        <f>VLOOKUP(B27,'[1]Ledger 24-25'!$B$5:$AF$562,4,0)</f>
        <v>363</v>
      </c>
      <c r="F27" s="42">
        <f>VLOOKUP(B27,'[1]Ledger 24-25'!$B$5:$AF$562,7,0)</f>
        <v>22</v>
      </c>
      <c r="G27" s="23" t="s">
        <v>819</v>
      </c>
      <c r="H27" s="23">
        <v>2025</v>
      </c>
      <c r="I27" s="30">
        <v>8410</v>
      </c>
      <c r="J27" s="31">
        <v>0</v>
      </c>
      <c r="K27" s="31">
        <v>0</v>
      </c>
      <c r="L27" s="31">
        <v>0</v>
      </c>
      <c r="M27" s="31">
        <v>0</v>
      </c>
      <c r="N27" s="9">
        <v>0</v>
      </c>
      <c r="O27" s="9" t="s">
        <v>822</v>
      </c>
      <c r="P27" s="32">
        <v>8410</v>
      </c>
      <c r="S27" s="44"/>
    </row>
    <row r="28" spans="1:19" s="10" customFormat="1" hidden="1" x14ac:dyDescent="0.25">
      <c r="A28" s="7">
        <v>29</v>
      </c>
      <c r="B28" s="7">
        <v>190536</v>
      </c>
      <c r="C28" s="8" t="s">
        <v>337</v>
      </c>
      <c r="D28" s="41" t="str">
        <f>VLOOKUP(B28,'[1]Ledger 24-25'!$B$5:$AF$562,3,0)</f>
        <v>F</v>
      </c>
      <c r="E28" s="42">
        <f>VLOOKUP(B28,'[1]Ledger 24-25'!$B$5:$AF$562,4,0)</f>
        <v>362</v>
      </c>
      <c r="F28" s="42">
        <f>VLOOKUP(B28,'[1]Ledger 24-25'!$B$5:$AF$562,7,0)</f>
        <v>23</v>
      </c>
      <c r="G28" s="23" t="s">
        <v>819</v>
      </c>
      <c r="H28" s="23">
        <v>2025</v>
      </c>
      <c r="I28" s="30">
        <v>7140</v>
      </c>
      <c r="J28" s="31">
        <v>0</v>
      </c>
      <c r="K28" s="31">
        <v>0</v>
      </c>
      <c r="L28" s="31">
        <v>0</v>
      </c>
      <c r="M28" s="31">
        <v>0</v>
      </c>
      <c r="N28" s="9">
        <v>0</v>
      </c>
      <c r="O28" s="9" t="s">
        <v>822</v>
      </c>
      <c r="P28" s="32">
        <v>7140</v>
      </c>
      <c r="S28" s="44"/>
    </row>
    <row r="29" spans="1:19" s="10" customFormat="1" hidden="1" x14ac:dyDescent="0.25">
      <c r="A29" s="7">
        <v>30</v>
      </c>
      <c r="B29" s="7">
        <v>190626</v>
      </c>
      <c r="C29" s="8" t="s">
        <v>46</v>
      </c>
      <c r="D29" s="41" t="str">
        <f>VLOOKUP(B29,'[1]Ledger 24-25'!$B$5:$AF$562,3,0)</f>
        <v>D</v>
      </c>
      <c r="E29" s="42">
        <f>VLOOKUP(B29,'[1]Ledger 24-25'!$B$5:$AF$562,4,0)</f>
        <v>348</v>
      </c>
      <c r="F29" s="42">
        <f>VLOOKUP(B29,'[1]Ledger 24-25'!$B$5:$AF$562,7,0)</f>
        <v>24</v>
      </c>
      <c r="G29" s="23" t="s">
        <v>819</v>
      </c>
      <c r="H29" s="23">
        <v>2025</v>
      </c>
      <c r="I29" s="30">
        <v>0</v>
      </c>
      <c r="J29" s="31">
        <v>5238</v>
      </c>
      <c r="K29" s="31">
        <v>0</v>
      </c>
      <c r="L29" s="31">
        <v>0</v>
      </c>
      <c r="M29" s="31">
        <v>0</v>
      </c>
      <c r="N29" s="9">
        <v>0</v>
      </c>
      <c r="O29" s="9" t="s">
        <v>822</v>
      </c>
      <c r="P29" s="32">
        <v>5238</v>
      </c>
      <c r="S29" s="44"/>
    </row>
    <row r="30" spans="1:19" s="10" customFormat="1" hidden="1" x14ac:dyDescent="0.25">
      <c r="A30" s="7">
        <v>31</v>
      </c>
      <c r="B30" s="7">
        <v>190659</v>
      </c>
      <c r="C30" s="8" t="s">
        <v>338</v>
      </c>
      <c r="D30" s="41" t="str">
        <f>VLOOKUP(B30,'[1]Ledger 24-25'!$B$5:$AF$562,3,0)</f>
        <v>F</v>
      </c>
      <c r="E30" s="42">
        <f>VLOOKUP(B30,'[1]Ledger 24-25'!$B$5:$AF$562,4,0)</f>
        <v>365</v>
      </c>
      <c r="F30" s="42">
        <f>VLOOKUP(B30,'[1]Ledger 24-25'!$B$5:$AF$562,7,0)</f>
        <v>25</v>
      </c>
      <c r="G30" s="23" t="s">
        <v>819</v>
      </c>
      <c r="H30" s="23">
        <v>2025</v>
      </c>
      <c r="I30" s="30">
        <v>7551</v>
      </c>
      <c r="J30" s="31">
        <v>0</v>
      </c>
      <c r="K30" s="31">
        <v>0</v>
      </c>
      <c r="L30" s="31">
        <v>0</v>
      </c>
      <c r="M30" s="31">
        <v>0</v>
      </c>
      <c r="N30" s="9">
        <v>0</v>
      </c>
      <c r="O30" s="9" t="s">
        <v>822</v>
      </c>
      <c r="P30" s="32">
        <v>7551</v>
      </c>
      <c r="S30" s="44"/>
    </row>
    <row r="31" spans="1:19" s="10" customFormat="1" hidden="1" x14ac:dyDescent="0.25">
      <c r="A31" s="7">
        <v>32</v>
      </c>
      <c r="B31" s="7">
        <v>190785</v>
      </c>
      <c r="C31" s="8" t="s">
        <v>811</v>
      </c>
      <c r="D31" s="41" t="str">
        <f>VLOOKUP(B31,'[1]Ledger 24-25'!$B$5:$AF$562,3,0)</f>
        <v>F</v>
      </c>
      <c r="E31" s="42">
        <f>VLOOKUP(B31,'[1]Ledger 24-25'!$B$5:$AF$562,4,0)</f>
        <v>368</v>
      </c>
      <c r="F31" s="42">
        <f>VLOOKUP(B31,'[1]Ledger 24-25'!$B$5:$AF$562,7,0)</f>
        <v>26</v>
      </c>
      <c r="G31" s="23" t="s">
        <v>819</v>
      </c>
      <c r="H31" s="23">
        <v>2025</v>
      </c>
      <c r="I31" s="30">
        <v>11333</v>
      </c>
      <c r="J31" s="31">
        <v>18682</v>
      </c>
      <c r="K31" s="31">
        <v>0</v>
      </c>
      <c r="L31" s="31">
        <v>0</v>
      </c>
      <c r="M31" s="31">
        <v>934</v>
      </c>
      <c r="N31" s="9">
        <v>0</v>
      </c>
      <c r="O31" s="9" t="s">
        <v>822</v>
      </c>
      <c r="P31" s="32">
        <v>30949</v>
      </c>
      <c r="S31" s="44"/>
    </row>
    <row r="32" spans="1:19" s="10" customFormat="1" hidden="1" x14ac:dyDescent="0.25">
      <c r="A32" s="7">
        <v>33</v>
      </c>
      <c r="B32" s="7">
        <v>190903</v>
      </c>
      <c r="C32" s="8" t="s">
        <v>47</v>
      </c>
      <c r="D32" s="41" t="str">
        <f>VLOOKUP(B32,'[1]Ledger 24-25'!$B$5:$AF$562,3,0)</f>
        <v>F</v>
      </c>
      <c r="E32" s="42">
        <f>VLOOKUP(B32,'[1]Ledger 24-25'!$B$5:$AF$562,4,0)</f>
        <v>369</v>
      </c>
      <c r="F32" s="42">
        <f>VLOOKUP(B32,'[1]Ledger 24-25'!$B$5:$AF$562,7,0)</f>
        <v>27</v>
      </c>
      <c r="G32" s="23" t="s">
        <v>819</v>
      </c>
      <c r="H32" s="23">
        <v>2025</v>
      </c>
      <c r="I32" s="30">
        <v>8533</v>
      </c>
      <c r="J32" s="31">
        <v>0</v>
      </c>
      <c r="K32" s="31">
        <v>0</v>
      </c>
      <c r="L32" s="31">
        <v>0</v>
      </c>
      <c r="M32" s="31">
        <v>0</v>
      </c>
      <c r="N32" s="9">
        <v>0</v>
      </c>
      <c r="O32" s="9" t="s">
        <v>822</v>
      </c>
      <c r="P32" s="32">
        <v>8533</v>
      </c>
      <c r="S32" s="44"/>
    </row>
    <row r="33" spans="1:19" s="10" customFormat="1" hidden="1" x14ac:dyDescent="0.25">
      <c r="A33" s="7">
        <v>34</v>
      </c>
      <c r="B33" s="7">
        <v>190945</v>
      </c>
      <c r="C33" s="8" t="s">
        <v>340</v>
      </c>
      <c r="D33" s="41" t="str">
        <f>VLOOKUP(B33,'[1]Ledger 24-25'!$B$5:$AF$562,3,0)</f>
        <v>B</v>
      </c>
      <c r="E33" s="42">
        <f>VLOOKUP(B33,'[1]Ledger 24-25'!$B$5:$AF$562,4,0)</f>
        <v>325</v>
      </c>
      <c r="F33" s="42">
        <f>VLOOKUP(B33,'[1]Ledger 24-25'!$B$5:$AF$562,7,0)</f>
        <v>28</v>
      </c>
      <c r="G33" s="23" t="s">
        <v>819</v>
      </c>
      <c r="H33" s="23">
        <v>2025</v>
      </c>
      <c r="I33" s="30">
        <v>7191</v>
      </c>
      <c r="J33" s="31">
        <v>0</v>
      </c>
      <c r="K33" s="31">
        <v>0</v>
      </c>
      <c r="L33" s="31">
        <v>0</v>
      </c>
      <c r="M33" s="31">
        <v>0</v>
      </c>
      <c r="N33" s="9">
        <v>0</v>
      </c>
      <c r="O33" s="9" t="s">
        <v>822</v>
      </c>
      <c r="P33" s="32">
        <v>7191</v>
      </c>
      <c r="S33" s="44"/>
    </row>
    <row r="34" spans="1:19" s="10" customFormat="1" hidden="1" x14ac:dyDescent="0.25">
      <c r="A34" s="7">
        <v>35</v>
      </c>
      <c r="B34" s="7">
        <v>200054</v>
      </c>
      <c r="C34" s="8" t="s">
        <v>341</v>
      </c>
      <c r="D34" s="41" t="str">
        <f>VLOOKUP(B34,'[1]Ledger 24-25'!$B$5:$AF$562,3,0)</f>
        <v>G</v>
      </c>
      <c r="E34" s="42">
        <f>VLOOKUP(B34,'[1]Ledger 24-25'!$B$5:$AF$562,4,0)</f>
        <v>278</v>
      </c>
      <c r="F34" s="42">
        <f>VLOOKUP(B34,'[1]Ledger 24-25'!$B$5:$AF$562,7,0)</f>
        <v>29</v>
      </c>
      <c r="G34" s="23" t="s">
        <v>819</v>
      </c>
      <c r="H34" s="23">
        <v>2025</v>
      </c>
      <c r="I34" s="30">
        <v>7558</v>
      </c>
      <c r="J34" s="31">
        <v>0</v>
      </c>
      <c r="K34" s="31">
        <v>0</v>
      </c>
      <c r="L34" s="31">
        <v>0</v>
      </c>
      <c r="M34" s="31">
        <v>0</v>
      </c>
      <c r="N34" s="9">
        <v>0</v>
      </c>
      <c r="O34" s="9" t="s">
        <v>822</v>
      </c>
      <c r="P34" s="32">
        <v>7558</v>
      </c>
      <c r="S34" s="44"/>
    </row>
    <row r="35" spans="1:19" s="10" customFormat="1" hidden="1" x14ac:dyDescent="0.25">
      <c r="A35" s="7">
        <v>36</v>
      </c>
      <c r="B35" s="7">
        <v>200065</v>
      </c>
      <c r="C35" s="8" t="s">
        <v>342</v>
      </c>
      <c r="D35" s="41" t="str">
        <f>VLOOKUP(B35,'[1]Ledger 24-25'!$B$5:$AF$562,3,0)</f>
        <v>G</v>
      </c>
      <c r="E35" s="42">
        <f>VLOOKUP(B35,'[1]Ledger 24-25'!$B$5:$AF$562,4,0)</f>
        <v>178</v>
      </c>
      <c r="F35" s="42">
        <f>VLOOKUP(B35,'[1]Ledger 24-25'!$B$5:$AF$562,7,0)</f>
        <v>30</v>
      </c>
      <c r="G35" s="23" t="s">
        <v>819</v>
      </c>
      <c r="H35" s="23">
        <v>2025</v>
      </c>
      <c r="I35" s="30">
        <v>10236</v>
      </c>
      <c r="J35" s="31">
        <v>0</v>
      </c>
      <c r="K35" s="31">
        <v>0</v>
      </c>
      <c r="L35" s="31">
        <v>0</v>
      </c>
      <c r="M35" s="31">
        <v>0</v>
      </c>
      <c r="N35" s="9">
        <v>0</v>
      </c>
      <c r="O35" s="9" t="s">
        <v>822</v>
      </c>
      <c r="P35" s="32">
        <v>10236</v>
      </c>
      <c r="S35" s="44"/>
    </row>
    <row r="36" spans="1:19" s="10" customFormat="1" hidden="1" x14ac:dyDescent="0.25">
      <c r="A36" s="7">
        <v>37</v>
      </c>
      <c r="B36" s="7">
        <v>200178</v>
      </c>
      <c r="C36" s="8" t="s">
        <v>343</v>
      </c>
      <c r="D36" s="41" t="str">
        <f>VLOOKUP(B36,'[1]Ledger 24-25'!$B$5:$AF$562,3,0)</f>
        <v>A</v>
      </c>
      <c r="E36" s="42">
        <f>VLOOKUP(B36,'[1]Ledger 24-25'!$B$5:$AF$562,4,0)</f>
        <v>310</v>
      </c>
      <c r="F36" s="42">
        <f>VLOOKUP(B36,'[1]Ledger 24-25'!$B$5:$AF$562,7,0)</f>
        <v>31</v>
      </c>
      <c r="G36" s="23" t="s">
        <v>819</v>
      </c>
      <c r="H36" s="23">
        <v>2025</v>
      </c>
      <c r="I36" s="30">
        <v>6407</v>
      </c>
      <c r="J36" s="31">
        <v>-25</v>
      </c>
      <c r="K36" s="31">
        <v>0</v>
      </c>
      <c r="L36" s="31">
        <v>0</v>
      </c>
      <c r="M36" s="31">
        <v>0</v>
      </c>
      <c r="N36" s="9">
        <v>0</v>
      </c>
      <c r="O36" s="9" t="s">
        <v>822</v>
      </c>
      <c r="P36" s="32">
        <v>6382</v>
      </c>
      <c r="S36" s="44"/>
    </row>
    <row r="37" spans="1:19" s="10" customFormat="1" hidden="1" x14ac:dyDescent="0.25">
      <c r="A37" s="7">
        <v>38</v>
      </c>
      <c r="B37" s="7">
        <v>200205</v>
      </c>
      <c r="C37" s="8" t="s">
        <v>48</v>
      </c>
      <c r="D37" s="41" t="str">
        <f>VLOOKUP(B37,'[1]Ledger 24-25'!$B$5:$AF$562,3,0)</f>
        <v>D</v>
      </c>
      <c r="E37" s="42">
        <f>VLOOKUP(B37,'[1]Ledger 24-25'!$B$5:$AF$562,4,0)</f>
        <v>347</v>
      </c>
      <c r="F37" s="42">
        <f>VLOOKUP(B37,'[1]Ledger 24-25'!$B$5:$AF$562,7,0)</f>
        <v>32</v>
      </c>
      <c r="G37" s="23" t="s">
        <v>819</v>
      </c>
      <c r="H37" s="23">
        <v>2025</v>
      </c>
      <c r="I37" s="30">
        <v>4658</v>
      </c>
      <c r="J37" s="31">
        <v>0</v>
      </c>
      <c r="K37" s="31">
        <v>0</v>
      </c>
      <c r="L37" s="31">
        <v>0</v>
      </c>
      <c r="M37" s="31">
        <v>0</v>
      </c>
      <c r="N37" s="9">
        <v>0</v>
      </c>
      <c r="O37" s="9" t="s">
        <v>822</v>
      </c>
      <c r="P37" s="32">
        <v>4658</v>
      </c>
      <c r="S37" s="44"/>
    </row>
    <row r="38" spans="1:19" s="10" customFormat="1" hidden="1" x14ac:dyDescent="0.25">
      <c r="A38" s="7">
        <v>39</v>
      </c>
      <c r="B38" s="7">
        <v>200208</v>
      </c>
      <c r="C38" s="8" t="s">
        <v>49</v>
      </c>
      <c r="D38" s="41" t="str">
        <f>VLOOKUP(B38,'[1]Ledger 24-25'!$B$5:$AF$562,3,0)</f>
        <v>A</v>
      </c>
      <c r="E38" s="42">
        <f>VLOOKUP(B38,'[1]Ledger 24-25'!$B$5:$AF$562,4,0)</f>
        <v>103</v>
      </c>
      <c r="F38" s="42">
        <f>VLOOKUP(B38,'[1]Ledger 24-25'!$B$5:$AF$562,7,0)</f>
        <v>33</v>
      </c>
      <c r="G38" s="23" t="s">
        <v>819</v>
      </c>
      <c r="H38" s="23">
        <v>2025</v>
      </c>
      <c r="I38" s="30">
        <v>7107</v>
      </c>
      <c r="J38" s="31">
        <v>0</v>
      </c>
      <c r="K38" s="31">
        <v>0</v>
      </c>
      <c r="L38" s="31">
        <v>0</v>
      </c>
      <c r="M38" s="31">
        <v>0</v>
      </c>
      <c r="N38" s="9">
        <v>0</v>
      </c>
      <c r="O38" s="9" t="s">
        <v>822</v>
      </c>
      <c r="P38" s="32">
        <v>7107</v>
      </c>
      <c r="S38" s="44"/>
    </row>
    <row r="39" spans="1:19" s="10" customFormat="1" hidden="1" x14ac:dyDescent="0.25">
      <c r="A39" s="7">
        <v>41</v>
      </c>
      <c r="B39" s="7">
        <v>200223</v>
      </c>
      <c r="C39" s="8" t="s">
        <v>348</v>
      </c>
      <c r="D39" s="41" t="str">
        <f>VLOOKUP(B39,'[1]Ledger 24-25'!$B$5:$AF$562,3,0)</f>
        <v>B</v>
      </c>
      <c r="E39" s="42">
        <f>VLOOKUP(B39,'[1]Ledger 24-25'!$B$5:$AF$562,4,0)</f>
        <v>324</v>
      </c>
      <c r="F39" s="42">
        <f>VLOOKUP(B39,'[1]Ledger 24-25'!$B$5:$AF$562,7,0)</f>
        <v>35</v>
      </c>
      <c r="G39" s="23" t="s">
        <v>819</v>
      </c>
      <c r="H39" s="23">
        <v>2025</v>
      </c>
      <c r="I39" s="30">
        <v>4717</v>
      </c>
      <c r="J39" s="31">
        <v>0</v>
      </c>
      <c r="K39" s="31">
        <v>0</v>
      </c>
      <c r="L39" s="31">
        <v>0</v>
      </c>
      <c r="M39" s="31">
        <v>0</v>
      </c>
      <c r="N39" s="9">
        <v>0</v>
      </c>
      <c r="O39" s="9" t="s">
        <v>822</v>
      </c>
      <c r="P39" s="32">
        <v>4717</v>
      </c>
      <c r="S39" s="44"/>
    </row>
    <row r="40" spans="1:19" s="10" customFormat="1" hidden="1" x14ac:dyDescent="0.25">
      <c r="A40" s="7">
        <v>42</v>
      </c>
      <c r="B40" s="7">
        <v>200224</v>
      </c>
      <c r="C40" s="8" t="s">
        <v>51</v>
      </c>
      <c r="D40" s="41" t="str">
        <f>VLOOKUP(B40,'[1]Ledger 24-25'!$B$5:$AF$562,3,0)</f>
        <v>F</v>
      </c>
      <c r="E40" s="42">
        <f>VLOOKUP(B40,'[1]Ledger 24-25'!$B$5:$AF$562,4,0)</f>
        <v>366</v>
      </c>
      <c r="F40" s="42">
        <f>VLOOKUP(B40,'[1]Ledger 24-25'!$B$5:$AF$562,7,0)</f>
        <v>36</v>
      </c>
      <c r="G40" s="23" t="s">
        <v>819</v>
      </c>
      <c r="H40" s="23">
        <v>2025</v>
      </c>
      <c r="I40" s="30">
        <v>4812</v>
      </c>
      <c r="J40" s="31">
        <v>0</v>
      </c>
      <c r="K40" s="31">
        <v>0</v>
      </c>
      <c r="L40" s="31">
        <v>0</v>
      </c>
      <c r="M40" s="31">
        <v>0</v>
      </c>
      <c r="N40" s="9">
        <v>0</v>
      </c>
      <c r="O40" s="9" t="s">
        <v>822</v>
      </c>
      <c r="P40" s="32">
        <v>4812</v>
      </c>
      <c r="S40" s="44"/>
    </row>
    <row r="41" spans="1:19" s="10" customFormat="1" hidden="1" x14ac:dyDescent="0.25">
      <c r="A41" s="7">
        <v>43</v>
      </c>
      <c r="B41" s="7">
        <v>200232</v>
      </c>
      <c r="C41" s="8" t="s">
        <v>52</v>
      </c>
      <c r="D41" s="41" t="str">
        <f>VLOOKUP(B41,'[1]Ledger 24-25'!$B$5:$AF$562,3,0)</f>
        <v>F</v>
      </c>
      <c r="E41" s="42">
        <f>VLOOKUP(B41,'[1]Ledger 24-25'!$B$5:$AF$562,4,0)</f>
        <v>366</v>
      </c>
      <c r="F41" s="42">
        <f>VLOOKUP(B41,'[1]Ledger 24-25'!$B$5:$AF$562,7,0)</f>
        <v>37</v>
      </c>
      <c r="G41" s="23" t="s">
        <v>819</v>
      </c>
      <c r="H41" s="23">
        <v>2025</v>
      </c>
      <c r="I41" s="30">
        <v>6783</v>
      </c>
      <c r="J41" s="31">
        <v>0</v>
      </c>
      <c r="K41" s="31">
        <v>0</v>
      </c>
      <c r="L41" s="31">
        <v>0</v>
      </c>
      <c r="M41" s="31">
        <v>0</v>
      </c>
      <c r="N41" s="9">
        <v>0</v>
      </c>
      <c r="O41" s="9" t="s">
        <v>822</v>
      </c>
      <c r="P41" s="32">
        <v>6783</v>
      </c>
      <c r="S41" s="44"/>
    </row>
    <row r="42" spans="1:19" s="10" customFormat="1" hidden="1" x14ac:dyDescent="0.25">
      <c r="A42" s="7">
        <v>44</v>
      </c>
      <c r="B42" s="7">
        <v>200268</v>
      </c>
      <c r="C42" s="8" t="s">
        <v>351</v>
      </c>
      <c r="D42" s="41" t="str">
        <f>VLOOKUP(B42,'[1]Ledger 24-25'!$B$5:$AF$562,3,0)</f>
        <v>A</v>
      </c>
      <c r="E42" s="42">
        <f>VLOOKUP(B42,'[1]Ledger 24-25'!$B$5:$AF$562,4,0)</f>
        <v>307</v>
      </c>
      <c r="F42" s="42">
        <f>VLOOKUP(B42,'[1]Ledger 24-25'!$B$5:$AF$562,7,0)</f>
        <v>38</v>
      </c>
      <c r="G42" s="23" t="s">
        <v>819</v>
      </c>
      <c r="H42" s="23">
        <v>2025</v>
      </c>
      <c r="I42" s="30">
        <v>7033</v>
      </c>
      <c r="J42" s="31">
        <v>0</v>
      </c>
      <c r="K42" s="31">
        <v>0</v>
      </c>
      <c r="L42" s="31">
        <v>0</v>
      </c>
      <c r="M42" s="31">
        <v>0</v>
      </c>
      <c r="N42" s="9">
        <v>-3428</v>
      </c>
      <c r="O42" s="9" t="s">
        <v>803</v>
      </c>
      <c r="P42" s="32">
        <v>3605</v>
      </c>
      <c r="S42" s="44"/>
    </row>
    <row r="43" spans="1:19" s="10" customFormat="1" hidden="1" x14ac:dyDescent="0.25">
      <c r="A43" s="7">
        <v>45</v>
      </c>
      <c r="B43" s="7">
        <v>200301</v>
      </c>
      <c r="C43" s="8" t="s">
        <v>53</v>
      </c>
      <c r="D43" s="41" t="str">
        <f>VLOOKUP(B43,'[1]Ledger 24-25'!$B$5:$AF$562,3,0)</f>
        <v>A</v>
      </c>
      <c r="E43" s="42">
        <f>VLOOKUP(B43,'[1]Ledger 24-25'!$B$5:$AF$562,4,0)</f>
        <v>103</v>
      </c>
      <c r="F43" s="42">
        <f>VLOOKUP(B43,'[1]Ledger 24-25'!$B$5:$AF$562,7,0)</f>
        <v>39</v>
      </c>
      <c r="G43" s="23" t="s">
        <v>819</v>
      </c>
      <c r="H43" s="23">
        <v>2025</v>
      </c>
      <c r="I43" s="30">
        <v>7095</v>
      </c>
      <c r="J43" s="31">
        <v>335</v>
      </c>
      <c r="K43" s="31">
        <v>0</v>
      </c>
      <c r="L43" s="31">
        <v>0</v>
      </c>
      <c r="M43" s="31">
        <v>0</v>
      </c>
      <c r="N43" s="9">
        <v>0</v>
      </c>
      <c r="O43" s="9" t="s">
        <v>822</v>
      </c>
      <c r="P43" s="32">
        <v>7430</v>
      </c>
      <c r="S43" s="44"/>
    </row>
    <row r="44" spans="1:19" s="10" customFormat="1" hidden="1" x14ac:dyDescent="0.25">
      <c r="A44" s="7">
        <v>46</v>
      </c>
      <c r="B44" s="7">
        <v>200302</v>
      </c>
      <c r="C44" s="8" t="s">
        <v>353</v>
      </c>
      <c r="D44" s="41" t="str">
        <f>VLOOKUP(B44,'[1]Ledger 24-25'!$B$5:$AF$562,3,0)</f>
        <v>G</v>
      </c>
      <c r="E44" s="42">
        <f>VLOOKUP(B44,'[1]Ledger 24-25'!$B$5:$AF$562,4,0)</f>
        <v>381</v>
      </c>
      <c r="F44" s="42">
        <f>VLOOKUP(B44,'[1]Ledger 24-25'!$B$5:$AF$562,7,0)</f>
        <v>40</v>
      </c>
      <c r="G44" s="23" t="s">
        <v>819</v>
      </c>
      <c r="H44" s="23">
        <v>2025</v>
      </c>
      <c r="I44" s="30">
        <v>3492</v>
      </c>
      <c r="J44" s="31">
        <v>0</v>
      </c>
      <c r="K44" s="31">
        <v>0</v>
      </c>
      <c r="L44" s="31">
        <v>0</v>
      </c>
      <c r="M44" s="31">
        <v>0</v>
      </c>
      <c r="N44" s="9">
        <v>-2455</v>
      </c>
      <c r="O44" s="9" t="s">
        <v>803</v>
      </c>
      <c r="P44" s="32">
        <v>1037</v>
      </c>
      <c r="S44" s="44"/>
    </row>
    <row r="45" spans="1:19" s="10" customFormat="1" x14ac:dyDescent="0.25">
      <c r="A45" s="7">
        <v>47</v>
      </c>
      <c r="B45" s="7">
        <v>200320</v>
      </c>
      <c r="C45" s="8" t="s">
        <v>54</v>
      </c>
      <c r="D45" s="41" t="str">
        <f>VLOOKUP(B45,'[1]Ledger 24-25'!$B$5:$AF$562,3,0)</f>
        <v>D</v>
      </c>
      <c r="E45" s="42">
        <f>VLOOKUP(B45,'[1]Ledger 24-25'!$B$5:$AF$562,4,0)</f>
        <v>347</v>
      </c>
      <c r="F45" s="42">
        <f>VLOOKUP(B45,'[1]Ledger 24-25'!$B$5:$AF$562,7,0)</f>
        <v>41</v>
      </c>
      <c r="G45" s="23" t="s">
        <v>819</v>
      </c>
      <c r="H45" s="23">
        <v>2025</v>
      </c>
      <c r="I45" s="30">
        <v>4419</v>
      </c>
      <c r="J45" s="31">
        <v>-2134</v>
      </c>
      <c r="K45" s="31">
        <v>0</v>
      </c>
      <c r="L45" s="31">
        <v>0</v>
      </c>
      <c r="M45" s="31">
        <v>0</v>
      </c>
      <c r="N45" s="9">
        <v>0</v>
      </c>
      <c r="O45" s="9" t="s">
        <v>822</v>
      </c>
      <c r="P45" s="32">
        <v>2285</v>
      </c>
      <c r="S45" s="44"/>
    </row>
    <row r="46" spans="1:19" s="10" customFormat="1" hidden="1" x14ac:dyDescent="0.25">
      <c r="A46" s="7">
        <v>50</v>
      </c>
      <c r="B46" s="7">
        <v>200398</v>
      </c>
      <c r="C46" s="8" t="s">
        <v>55</v>
      </c>
      <c r="D46" s="41" t="str">
        <f>VLOOKUP(B46,'[1]Ledger 24-25'!$B$5:$AF$562,3,0)</f>
        <v>A</v>
      </c>
      <c r="E46" s="42">
        <f>VLOOKUP(B46,'[1]Ledger 24-25'!$B$5:$AF$562,4,0)</f>
        <v>311</v>
      </c>
      <c r="F46" s="42">
        <f>VLOOKUP(B46,'[1]Ledger 24-25'!$B$5:$AF$562,7,0)</f>
        <v>44</v>
      </c>
      <c r="G46" s="23" t="s">
        <v>819</v>
      </c>
      <c r="H46" s="23">
        <v>2025</v>
      </c>
      <c r="I46" s="30">
        <v>3702</v>
      </c>
      <c r="J46" s="31">
        <v>-35</v>
      </c>
      <c r="K46" s="31">
        <v>0</v>
      </c>
      <c r="L46" s="31">
        <v>0</v>
      </c>
      <c r="M46" s="31">
        <v>0</v>
      </c>
      <c r="N46" s="9">
        <v>-2455</v>
      </c>
      <c r="O46" s="9" t="s">
        <v>803</v>
      </c>
      <c r="P46" s="32">
        <v>1212</v>
      </c>
      <c r="S46" s="44"/>
    </row>
    <row r="47" spans="1:19" s="10" customFormat="1" hidden="1" x14ac:dyDescent="0.25">
      <c r="A47" s="7">
        <v>51</v>
      </c>
      <c r="B47" s="7">
        <v>200408</v>
      </c>
      <c r="C47" s="8" t="s">
        <v>56</v>
      </c>
      <c r="D47" s="41" t="str">
        <f>VLOOKUP(B47,'[1]Ledger 24-25'!$B$5:$AF$562,3,0)</f>
        <v>F</v>
      </c>
      <c r="E47" s="42">
        <f>VLOOKUP(B47,'[1]Ledger 24-25'!$B$5:$AF$562,4,0)</f>
        <v>367</v>
      </c>
      <c r="F47" s="42">
        <f>VLOOKUP(B47,'[1]Ledger 24-25'!$B$5:$AF$562,7,0)</f>
        <v>45</v>
      </c>
      <c r="G47" s="23" t="s">
        <v>819</v>
      </c>
      <c r="H47" s="23">
        <v>2025</v>
      </c>
      <c r="I47" s="30">
        <v>8032</v>
      </c>
      <c r="J47" s="31">
        <v>0</v>
      </c>
      <c r="K47" s="31">
        <v>0</v>
      </c>
      <c r="L47" s="31">
        <v>0</v>
      </c>
      <c r="M47" s="31">
        <v>0</v>
      </c>
      <c r="N47" s="9">
        <v>0</v>
      </c>
      <c r="O47" s="9" t="s">
        <v>822</v>
      </c>
      <c r="P47" s="32">
        <v>8032</v>
      </c>
      <c r="S47" s="44"/>
    </row>
    <row r="48" spans="1:19" s="10" customFormat="1" hidden="1" x14ac:dyDescent="0.25">
      <c r="A48" s="7">
        <v>52</v>
      </c>
      <c r="B48" s="7">
        <v>200409</v>
      </c>
      <c r="C48" s="8" t="s">
        <v>57</v>
      </c>
      <c r="D48" s="41" t="str">
        <f>VLOOKUP(B48,'[1]Ledger 24-25'!$B$5:$AF$562,3,0)</f>
        <v>A</v>
      </c>
      <c r="E48" s="42">
        <f>VLOOKUP(B48,'[1]Ledger 24-25'!$B$5:$AF$562,4,0)</f>
        <v>302</v>
      </c>
      <c r="F48" s="42">
        <f>VLOOKUP(B48,'[1]Ledger 24-25'!$B$5:$AF$562,7,0)</f>
        <v>46</v>
      </c>
      <c r="G48" s="23" t="s">
        <v>819</v>
      </c>
      <c r="H48" s="23">
        <v>2025</v>
      </c>
      <c r="I48" s="30">
        <v>5706</v>
      </c>
      <c r="J48" s="31">
        <v>0</v>
      </c>
      <c r="K48" s="31">
        <v>0</v>
      </c>
      <c r="L48" s="31">
        <v>0</v>
      </c>
      <c r="M48" s="31">
        <v>0</v>
      </c>
      <c r="N48" s="9">
        <v>0</v>
      </c>
      <c r="O48" s="9" t="s">
        <v>822</v>
      </c>
      <c r="P48" s="32">
        <v>5706</v>
      </c>
      <c r="S48" s="44"/>
    </row>
    <row r="49" spans="1:19" s="10" customFormat="1" hidden="1" x14ac:dyDescent="0.25">
      <c r="A49" s="7">
        <v>53</v>
      </c>
      <c r="B49" s="7">
        <v>200424</v>
      </c>
      <c r="C49" s="8" t="s">
        <v>361</v>
      </c>
      <c r="D49" s="41" t="str">
        <f>VLOOKUP(B49,'[1]Ledger 24-25'!$B$5:$AF$562,3,0)</f>
        <v>A</v>
      </c>
      <c r="E49" s="42">
        <f>VLOOKUP(B49,'[1]Ledger 24-25'!$B$5:$AF$562,4,0)</f>
        <v>310</v>
      </c>
      <c r="F49" s="42">
        <f>VLOOKUP(B49,'[1]Ledger 24-25'!$B$5:$AF$562,7,0)</f>
        <v>47</v>
      </c>
      <c r="G49" s="23" t="s">
        <v>819</v>
      </c>
      <c r="H49" s="23">
        <v>2025</v>
      </c>
      <c r="I49" s="30">
        <v>4238</v>
      </c>
      <c r="J49" s="31">
        <v>0</v>
      </c>
      <c r="K49" s="31">
        <v>0</v>
      </c>
      <c r="L49" s="31">
        <v>0</v>
      </c>
      <c r="M49" s="31">
        <v>0</v>
      </c>
      <c r="N49" s="9">
        <v>0</v>
      </c>
      <c r="O49" s="9" t="s">
        <v>822</v>
      </c>
      <c r="P49" s="32">
        <v>4238</v>
      </c>
      <c r="S49" s="44"/>
    </row>
    <row r="50" spans="1:19" s="10" customFormat="1" hidden="1" x14ac:dyDescent="0.25">
      <c r="A50" s="7">
        <v>54</v>
      </c>
      <c r="B50" s="7">
        <v>200463</v>
      </c>
      <c r="C50" s="8" t="s">
        <v>801</v>
      </c>
      <c r="D50" s="41" t="str">
        <f>VLOOKUP(B50,'[1]Ledger 24-25'!$B$5:$AF$562,3,0)</f>
        <v>E</v>
      </c>
      <c r="E50" s="42">
        <f>VLOOKUP(B50,'[1]Ledger 24-25'!$B$5:$AF$562,4,0)</f>
        <v>359</v>
      </c>
      <c r="F50" s="42">
        <f>VLOOKUP(B50,'[1]Ledger 24-25'!$B$5:$AF$562,7,0)</f>
        <v>48</v>
      </c>
      <c r="G50" s="23" t="s">
        <v>819</v>
      </c>
      <c r="H50" s="23">
        <v>2025</v>
      </c>
      <c r="I50" s="30">
        <v>9368</v>
      </c>
      <c r="J50" s="31">
        <v>0</v>
      </c>
      <c r="K50" s="31">
        <v>0</v>
      </c>
      <c r="L50" s="31">
        <v>0</v>
      </c>
      <c r="M50" s="31">
        <v>0</v>
      </c>
      <c r="N50" s="9">
        <v>0</v>
      </c>
      <c r="O50" s="9" t="s">
        <v>822</v>
      </c>
      <c r="P50" s="32">
        <v>9368</v>
      </c>
      <c r="S50" s="44"/>
    </row>
    <row r="51" spans="1:19" s="10" customFormat="1" hidden="1" x14ac:dyDescent="0.25">
      <c r="A51" s="7">
        <v>55</v>
      </c>
      <c r="B51" s="7">
        <v>200474</v>
      </c>
      <c r="C51" s="8" t="s">
        <v>362</v>
      </c>
      <c r="D51" s="41" t="str">
        <f>VLOOKUP(B51,'[1]Ledger 24-25'!$B$5:$AF$562,3,0)</f>
        <v>D</v>
      </c>
      <c r="E51" s="42">
        <f>VLOOKUP(B51,'[1]Ledger 24-25'!$B$5:$AF$562,4,0)</f>
        <v>346</v>
      </c>
      <c r="F51" s="42">
        <f>VLOOKUP(B51,'[1]Ledger 24-25'!$B$5:$AF$562,7,0)</f>
        <v>49</v>
      </c>
      <c r="G51" s="23" t="s">
        <v>819</v>
      </c>
      <c r="H51" s="23">
        <v>2025</v>
      </c>
      <c r="I51" s="30">
        <v>4932</v>
      </c>
      <c r="J51" s="31">
        <v>0</v>
      </c>
      <c r="K51" s="31">
        <v>0</v>
      </c>
      <c r="L51" s="31">
        <v>0</v>
      </c>
      <c r="M51" s="31">
        <v>0</v>
      </c>
      <c r="N51" s="9">
        <v>0</v>
      </c>
      <c r="O51" s="9" t="s">
        <v>822</v>
      </c>
      <c r="P51" s="32">
        <v>4932</v>
      </c>
      <c r="S51" s="44"/>
    </row>
    <row r="52" spans="1:19" s="10" customFormat="1" hidden="1" x14ac:dyDescent="0.25">
      <c r="A52" s="7">
        <v>58</v>
      </c>
      <c r="B52" s="7">
        <v>200493</v>
      </c>
      <c r="C52" s="8" t="s">
        <v>366</v>
      </c>
      <c r="D52" s="41" t="str">
        <f>VLOOKUP(B52,'[1]Ledger 24-25'!$B$5:$AF$562,3,0)</f>
        <v>A</v>
      </c>
      <c r="E52" s="42">
        <f>VLOOKUP(B52,'[1]Ledger 24-25'!$B$5:$AF$562,4,0)</f>
        <v>102</v>
      </c>
      <c r="F52" s="42">
        <f>VLOOKUP(B52,'[1]Ledger 24-25'!$B$5:$AF$562,7,0)</f>
        <v>52</v>
      </c>
      <c r="G52" s="23" t="s">
        <v>819</v>
      </c>
      <c r="H52" s="23">
        <v>2025</v>
      </c>
      <c r="I52" s="30">
        <v>4306</v>
      </c>
      <c r="J52" s="31">
        <v>0</v>
      </c>
      <c r="K52" s="31">
        <v>0</v>
      </c>
      <c r="L52" s="31">
        <v>0</v>
      </c>
      <c r="M52" s="31">
        <v>0</v>
      </c>
      <c r="N52" s="9">
        <v>0</v>
      </c>
      <c r="O52" s="9" t="s">
        <v>822</v>
      </c>
      <c r="P52" s="32">
        <v>4306</v>
      </c>
      <c r="S52" s="44"/>
    </row>
    <row r="53" spans="1:19" s="10" customFormat="1" hidden="1" x14ac:dyDescent="0.25">
      <c r="A53" s="7">
        <v>60</v>
      </c>
      <c r="B53" s="7">
        <v>200572</v>
      </c>
      <c r="C53" s="8" t="s">
        <v>60</v>
      </c>
      <c r="D53" s="41" t="str">
        <f>VLOOKUP(B53,'[1]Ledger 24-25'!$B$5:$AF$562,3,0)</f>
        <v>A</v>
      </c>
      <c r="E53" s="42">
        <f>VLOOKUP(B53,'[1]Ledger 24-25'!$B$5:$AF$562,4,0)</f>
        <v>302</v>
      </c>
      <c r="F53" s="42">
        <f>VLOOKUP(B53,'[1]Ledger 24-25'!$B$5:$AF$562,7,0)</f>
        <v>54</v>
      </c>
      <c r="G53" s="23" t="s">
        <v>819</v>
      </c>
      <c r="H53" s="23">
        <v>2025</v>
      </c>
      <c r="I53" s="30">
        <v>5480</v>
      </c>
      <c r="J53" s="31">
        <v>-235</v>
      </c>
      <c r="K53" s="31">
        <v>0</v>
      </c>
      <c r="L53" s="31">
        <v>0</v>
      </c>
      <c r="M53" s="31">
        <v>0</v>
      </c>
      <c r="N53" s="9">
        <v>0</v>
      </c>
      <c r="O53" s="9" t="s">
        <v>822</v>
      </c>
      <c r="P53" s="32">
        <v>5245</v>
      </c>
      <c r="S53" s="44"/>
    </row>
    <row r="54" spans="1:19" s="10" customFormat="1" hidden="1" x14ac:dyDescent="0.25">
      <c r="A54" s="7">
        <v>61</v>
      </c>
      <c r="B54" s="7">
        <v>200576</v>
      </c>
      <c r="C54" s="8" t="s">
        <v>367</v>
      </c>
      <c r="D54" s="41" t="str">
        <f>VLOOKUP(B54,'[1]Ledger 24-25'!$B$5:$AF$562,3,0)</f>
        <v>A</v>
      </c>
      <c r="E54" s="42">
        <f>VLOOKUP(B54,'[1]Ledger 24-25'!$B$5:$AF$562,4,0)</f>
        <v>102</v>
      </c>
      <c r="F54" s="42">
        <f>VLOOKUP(B54,'[1]Ledger 24-25'!$B$5:$AF$562,7,0)</f>
        <v>55</v>
      </c>
      <c r="G54" s="23" t="s">
        <v>819</v>
      </c>
      <c r="H54" s="23">
        <v>2025</v>
      </c>
      <c r="I54" s="30">
        <v>2664</v>
      </c>
      <c r="J54" s="31">
        <v>0</v>
      </c>
      <c r="K54" s="31">
        <v>0</v>
      </c>
      <c r="L54" s="31">
        <v>0</v>
      </c>
      <c r="M54" s="31">
        <v>0</v>
      </c>
      <c r="N54" s="9">
        <v>0</v>
      </c>
      <c r="O54" s="9" t="s">
        <v>822</v>
      </c>
      <c r="P54" s="32">
        <v>2664</v>
      </c>
      <c r="S54" s="44"/>
    </row>
    <row r="55" spans="1:19" s="10" customFormat="1" hidden="1" x14ac:dyDescent="0.25">
      <c r="A55" s="7">
        <v>62</v>
      </c>
      <c r="B55" s="7">
        <v>200583</v>
      </c>
      <c r="C55" s="8" t="s">
        <v>61</v>
      </c>
      <c r="D55" s="41" t="str">
        <f>VLOOKUP(B55,'[1]Ledger 24-25'!$B$5:$AF$562,3,0)</f>
        <v>A</v>
      </c>
      <c r="E55" s="42">
        <f>VLOOKUP(B55,'[1]Ledger 24-25'!$B$5:$AF$562,4,0)</f>
        <v>301</v>
      </c>
      <c r="F55" s="42">
        <f>VLOOKUP(B55,'[1]Ledger 24-25'!$B$5:$AF$562,7,0)</f>
        <v>56</v>
      </c>
      <c r="G55" s="23" t="s">
        <v>819</v>
      </c>
      <c r="H55" s="23">
        <v>2025</v>
      </c>
      <c r="I55" s="30">
        <v>0</v>
      </c>
      <c r="J55" s="31">
        <v>0</v>
      </c>
      <c r="K55" s="31">
        <v>0</v>
      </c>
      <c r="L55" s="31">
        <v>0</v>
      </c>
      <c r="M55" s="31">
        <v>0</v>
      </c>
      <c r="N55" s="9">
        <v>0</v>
      </c>
      <c r="O55" s="9" t="s">
        <v>822</v>
      </c>
      <c r="P55" s="32">
        <v>0</v>
      </c>
      <c r="S55" s="44"/>
    </row>
    <row r="56" spans="1:19" s="10" customFormat="1" hidden="1" x14ac:dyDescent="0.25">
      <c r="A56" s="7">
        <v>63</v>
      </c>
      <c r="B56" s="7">
        <v>200591</v>
      </c>
      <c r="C56" s="8" t="s">
        <v>62</v>
      </c>
      <c r="D56" s="41" t="str">
        <f>VLOOKUP(B56,'[1]Ledger 24-25'!$B$5:$AF$562,3,0)</f>
        <v>A</v>
      </c>
      <c r="E56" s="42">
        <f>VLOOKUP(B56,'[1]Ledger 24-25'!$B$5:$AF$562,4,0)</f>
        <v>302</v>
      </c>
      <c r="F56" s="42">
        <f>VLOOKUP(B56,'[1]Ledger 24-25'!$B$5:$AF$562,7,0)</f>
        <v>57</v>
      </c>
      <c r="G56" s="23" t="s">
        <v>819</v>
      </c>
      <c r="H56" s="23">
        <v>2025</v>
      </c>
      <c r="I56" s="30">
        <v>8039</v>
      </c>
      <c r="J56" s="31">
        <v>0</v>
      </c>
      <c r="K56" s="31">
        <v>0</v>
      </c>
      <c r="L56" s="31">
        <v>0</v>
      </c>
      <c r="M56" s="31">
        <v>0</v>
      </c>
      <c r="N56" s="9">
        <v>0</v>
      </c>
      <c r="O56" s="9" t="s">
        <v>822</v>
      </c>
      <c r="P56" s="32">
        <v>8039</v>
      </c>
      <c r="S56" s="44"/>
    </row>
    <row r="57" spans="1:19" s="10" customFormat="1" hidden="1" x14ac:dyDescent="0.25">
      <c r="A57" s="7">
        <v>64</v>
      </c>
      <c r="B57" s="7">
        <v>200605</v>
      </c>
      <c r="C57" s="8" t="s">
        <v>368</v>
      </c>
      <c r="D57" s="41" t="str">
        <f>VLOOKUP(B57,'[1]Ledger 24-25'!$B$5:$AF$562,3,0)</f>
        <v>A</v>
      </c>
      <c r="E57" s="42">
        <f>VLOOKUP(B57,'[1]Ledger 24-25'!$B$5:$AF$562,4,0)</f>
        <v>304</v>
      </c>
      <c r="F57" s="42">
        <f>VLOOKUP(B57,'[1]Ledger 24-25'!$B$5:$AF$562,7,0)</f>
        <v>58</v>
      </c>
      <c r="G57" s="23" t="s">
        <v>819</v>
      </c>
      <c r="H57" s="23">
        <v>2025</v>
      </c>
      <c r="I57" s="30">
        <v>4673</v>
      </c>
      <c r="J57" s="31">
        <v>17133</v>
      </c>
      <c r="K57" s="31">
        <v>0</v>
      </c>
      <c r="L57" s="31">
        <v>0</v>
      </c>
      <c r="M57" s="31">
        <v>857</v>
      </c>
      <c r="N57" s="9">
        <v>0</v>
      </c>
      <c r="O57" s="9" t="s">
        <v>822</v>
      </c>
      <c r="P57" s="32">
        <v>22663</v>
      </c>
      <c r="S57" s="44"/>
    </row>
    <row r="58" spans="1:19" s="10" customFormat="1" hidden="1" x14ac:dyDescent="0.25">
      <c r="A58" s="7">
        <v>65</v>
      </c>
      <c r="B58" s="7">
        <v>200648</v>
      </c>
      <c r="C58" s="8" t="s">
        <v>370</v>
      </c>
      <c r="D58" s="41" t="str">
        <f>VLOOKUP(B58,'[1]Ledger 24-25'!$B$5:$AF$562,3,0)</f>
        <v>F</v>
      </c>
      <c r="E58" s="42">
        <f>VLOOKUP(B58,'[1]Ledger 24-25'!$B$5:$AF$562,4,0)</f>
        <v>360</v>
      </c>
      <c r="F58" s="42">
        <f>VLOOKUP(B58,'[1]Ledger 24-25'!$B$5:$AF$562,7,0)</f>
        <v>59</v>
      </c>
      <c r="G58" s="23" t="s">
        <v>819</v>
      </c>
      <c r="H58" s="23">
        <v>2025</v>
      </c>
      <c r="I58" s="30">
        <v>5161</v>
      </c>
      <c r="J58" s="31">
        <v>0</v>
      </c>
      <c r="K58" s="31">
        <v>0</v>
      </c>
      <c r="L58" s="31">
        <v>0</v>
      </c>
      <c r="M58" s="31">
        <v>0</v>
      </c>
      <c r="N58" s="9">
        <v>0</v>
      </c>
      <c r="O58" s="9" t="s">
        <v>822</v>
      </c>
      <c r="P58" s="32">
        <v>5161</v>
      </c>
      <c r="S58" s="44"/>
    </row>
    <row r="59" spans="1:19" s="10" customFormat="1" hidden="1" x14ac:dyDescent="0.25">
      <c r="A59" s="7">
        <v>66</v>
      </c>
      <c r="B59" s="7">
        <v>200656</v>
      </c>
      <c r="C59" s="8" t="s">
        <v>371</v>
      </c>
      <c r="D59" s="41" t="str">
        <f>VLOOKUP(B59,'[1]Ledger 24-25'!$B$5:$AF$562,3,0)</f>
        <v>A</v>
      </c>
      <c r="E59" s="42">
        <f>VLOOKUP(B59,'[1]Ledger 24-25'!$B$5:$AF$562,4,0)</f>
        <v>309</v>
      </c>
      <c r="F59" s="42">
        <f>VLOOKUP(B59,'[1]Ledger 24-25'!$B$5:$AF$562,7,0)</f>
        <v>60</v>
      </c>
      <c r="G59" s="23" t="s">
        <v>819</v>
      </c>
      <c r="H59" s="23">
        <v>2025</v>
      </c>
      <c r="I59" s="30">
        <v>6499</v>
      </c>
      <c r="J59" s="31">
        <v>0</v>
      </c>
      <c r="K59" s="31">
        <v>0</v>
      </c>
      <c r="L59" s="31">
        <v>0</v>
      </c>
      <c r="M59" s="31">
        <v>0</v>
      </c>
      <c r="N59" s="9">
        <v>0</v>
      </c>
      <c r="O59" s="9" t="s">
        <v>822</v>
      </c>
      <c r="P59" s="32">
        <v>6499</v>
      </c>
      <c r="S59" s="44"/>
    </row>
    <row r="60" spans="1:19" s="10" customFormat="1" hidden="1" x14ac:dyDescent="0.25">
      <c r="A60" s="7">
        <v>67</v>
      </c>
      <c r="B60" s="7">
        <v>200664</v>
      </c>
      <c r="C60" s="8" t="s">
        <v>373</v>
      </c>
      <c r="D60" s="41" t="str">
        <f>VLOOKUP(B60,'[1]Ledger 24-25'!$B$5:$AF$562,3,0)</f>
        <v>A</v>
      </c>
      <c r="E60" s="42">
        <f>VLOOKUP(B60,'[1]Ledger 24-25'!$B$5:$AF$562,4,0)</f>
        <v>305</v>
      </c>
      <c r="F60" s="42">
        <f>VLOOKUP(B60,'[1]Ledger 24-25'!$B$5:$AF$562,7,0)</f>
        <v>61</v>
      </c>
      <c r="G60" s="23" t="s">
        <v>819</v>
      </c>
      <c r="H60" s="23">
        <v>2025</v>
      </c>
      <c r="I60" s="30">
        <v>7710</v>
      </c>
      <c r="J60" s="31">
        <v>0</v>
      </c>
      <c r="K60" s="31">
        <v>0</v>
      </c>
      <c r="L60" s="31">
        <v>0</v>
      </c>
      <c r="M60" s="31">
        <v>0</v>
      </c>
      <c r="N60" s="9">
        <v>0</v>
      </c>
      <c r="O60" s="9" t="s">
        <v>822</v>
      </c>
      <c r="P60" s="32">
        <v>7710</v>
      </c>
      <c r="S60" s="44"/>
    </row>
    <row r="61" spans="1:19" s="10" customFormat="1" hidden="1" x14ac:dyDescent="0.25">
      <c r="A61" s="7">
        <v>68</v>
      </c>
      <c r="B61" s="7">
        <v>200725</v>
      </c>
      <c r="C61" s="8" t="s">
        <v>63</v>
      </c>
      <c r="D61" s="41" t="str">
        <f>VLOOKUP(B61,'[1]Ledger 24-25'!$B$5:$AF$562,3,0)</f>
        <v>D</v>
      </c>
      <c r="E61" s="42">
        <f>VLOOKUP(B61,'[1]Ledger 24-25'!$B$5:$AF$562,4,0)</f>
        <v>347</v>
      </c>
      <c r="F61" s="42">
        <f>VLOOKUP(B61,'[1]Ledger 24-25'!$B$5:$AF$562,7,0)</f>
        <v>62</v>
      </c>
      <c r="G61" s="23" t="s">
        <v>819</v>
      </c>
      <c r="H61" s="23">
        <v>2025</v>
      </c>
      <c r="I61" s="30">
        <v>5155</v>
      </c>
      <c r="J61" s="31">
        <v>0</v>
      </c>
      <c r="K61" s="31">
        <v>0</v>
      </c>
      <c r="L61" s="31">
        <v>0</v>
      </c>
      <c r="M61" s="31">
        <v>0</v>
      </c>
      <c r="N61" s="9">
        <v>0</v>
      </c>
      <c r="O61" s="9" t="s">
        <v>822</v>
      </c>
      <c r="P61" s="32">
        <v>5155</v>
      </c>
      <c r="S61" s="44"/>
    </row>
    <row r="62" spans="1:19" s="10" customFormat="1" hidden="1" x14ac:dyDescent="0.25">
      <c r="A62" s="7">
        <v>69</v>
      </c>
      <c r="B62" s="7">
        <v>200751</v>
      </c>
      <c r="C62" s="8" t="s">
        <v>374</v>
      </c>
      <c r="D62" s="41" t="str">
        <f>VLOOKUP(B62,'[1]Ledger 24-25'!$B$5:$AF$562,3,0)</f>
        <v>G</v>
      </c>
      <c r="E62" s="42">
        <f>VLOOKUP(B62,'[1]Ledger 24-25'!$B$5:$AF$562,4,0)</f>
        <v>381</v>
      </c>
      <c r="F62" s="42">
        <f>VLOOKUP(B62,'[1]Ledger 24-25'!$B$5:$AF$562,7,0)</f>
        <v>63</v>
      </c>
      <c r="G62" s="23" t="s">
        <v>819</v>
      </c>
      <c r="H62" s="23">
        <v>2025</v>
      </c>
      <c r="I62" s="30">
        <v>3843</v>
      </c>
      <c r="J62" s="31">
        <v>0</v>
      </c>
      <c r="K62" s="31">
        <v>0</v>
      </c>
      <c r="L62" s="31">
        <v>0</v>
      </c>
      <c r="M62" s="31">
        <v>0</v>
      </c>
      <c r="N62" s="9">
        <v>0</v>
      </c>
      <c r="O62" s="9" t="s">
        <v>822</v>
      </c>
      <c r="P62" s="32">
        <v>3843</v>
      </c>
      <c r="S62" s="44"/>
    </row>
    <row r="63" spans="1:19" s="10" customFormat="1" hidden="1" x14ac:dyDescent="0.25">
      <c r="A63" s="7">
        <v>70</v>
      </c>
      <c r="B63" s="7">
        <v>200787</v>
      </c>
      <c r="C63" s="8" t="s">
        <v>64</v>
      </c>
      <c r="D63" s="41" t="str">
        <f>VLOOKUP(B63,'[1]Ledger 24-25'!$B$5:$AF$562,3,0)</f>
        <v>A</v>
      </c>
      <c r="E63" s="42">
        <f>VLOOKUP(B63,'[1]Ledger 24-25'!$B$5:$AF$562,4,0)</f>
        <v>311</v>
      </c>
      <c r="F63" s="42">
        <f>VLOOKUP(B63,'[1]Ledger 24-25'!$B$5:$AF$562,7,0)</f>
        <v>64</v>
      </c>
      <c r="G63" s="23" t="s">
        <v>819</v>
      </c>
      <c r="H63" s="23">
        <v>2025</v>
      </c>
      <c r="I63" s="30">
        <v>4605</v>
      </c>
      <c r="J63" s="31">
        <v>0</v>
      </c>
      <c r="K63" s="31">
        <v>0</v>
      </c>
      <c r="L63" s="31">
        <v>0</v>
      </c>
      <c r="M63" s="31">
        <v>0</v>
      </c>
      <c r="N63" s="9">
        <v>-3158</v>
      </c>
      <c r="O63" s="9" t="s">
        <v>803</v>
      </c>
      <c r="P63" s="32">
        <v>1447</v>
      </c>
      <c r="S63" s="44"/>
    </row>
    <row r="64" spans="1:19" s="10" customFormat="1" hidden="1" x14ac:dyDescent="0.25">
      <c r="A64" s="7">
        <v>71</v>
      </c>
      <c r="B64" s="7">
        <v>200824</v>
      </c>
      <c r="C64" s="8" t="s">
        <v>65</v>
      </c>
      <c r="D64" s="41" t="str">
        <f>VLOOKUP(B64,'[1]Ledger 24-25'!$B$5:$AF$562,3,0)</f>
        <v>A</v>
      </c>
      <c r="E64" s="42">
        <f>VLOOKUP(B64,'[1]Ledger 24-25'!$B$5:$AF$562,4,0)</f>
        <v>100</v>
      </c>
      <c r="F64" s="42">
        <f>VLOOKUP(B64,'[1]Ledger 24-25'!$B$5:$AF$562,7,0)</f>
        <v>65</v>
      </c>
      <c r="G64" s="23" t="s">
        <v>819</v>
      </c>
      <c r="H64" s="23">
        <v>2025</v>
      </c>
      <c r="I64" s="30">
        <v>5479</v>
      </c>
      <c r="J64" s="31">
        <v>0</v>
      </c>
      <c r="K64" s="31">
        <v>0</v>
      </c>
      <c r="L64" s="31">
        <v>0</v>
      </c>
      <c r="M64" s="31">
        <v>0</v>
      </c>
      <c r="N64" s="9">
        <v>0</v>
      </c>
      <c r="O64" s="9" t="s">
        <v>822</v>
      </c>
      <c r="P64" s="32">
        <v>5479</v>
      </c>
      <c r="S64" s="44"/>
    </row>
    <row r="65" spans="1:19" s="10" customFormat="1" hidden="1" x14ac:dyDescent="0.25">
      <c r="A65" s="7">
        <v>72</v>
      </c>
      <c r="B65" s="7">
        <v>200825</v>
      </c>
      <c r="C65" s="8" t="s">
        <v>376</v>
      </c>
      <c r="D65" s="41" t="str">
        <f>VLOOKUP(B65,'[1]Ledger 24-25'!$B$5:$AF$562,3,0)</f>
        <v>A</v>
      </c>
      <c r="E65" s="42">
        <f>VLOOKUP(B65,'[1]Ledger 24-25'!$B$5:$AF$562,4,0)</f>
        <v>100</v>
      </c>
      <c r="F65" s="42">
        <f>VLOOKUP(B65,'[1]Ledger 24-25'!$B$5:$AF$562,7,0)</f>
        <v>66</v>
      </c>
      <c r="G65" s="23" t="s">
        <v>819</v>
      </c>
      <c r="H65" s="23">
        <v>2025</v>
      </c>
      <c r="I65" s="30">
        <v>6740</v>
      </c>
      <c r="J65" s="31">
        <v>0</v>
      </c>
      <c r="K65" s="31">
        <v>0</v>
      </c>
      <c r="L65" s="31">
        <v>0</v>
      </c>
      <c r="M65" s="31">
        <v>0</v>
      </c>
      <c r="N65" s="9">
        <v>0</v>
      </c>
      <c r="O65" s="9" t="s">
        <v>822</v>
      </c>
      <c r="P65" s="32">
        <v>6740</v>
      </c>
      <c r="S65" s="44"/>
    </row>
    <row r="66" spans="1:19" s="10" customFormat="1" hidden="1" x14ac:dyDescent="0.25">
      <c r="A66" s="7">
        <v>73</v>
      </c>
      <c r="B66" s="7">
        <v>200833</v>
      </c>
      <c r="C66" s="8" t="s">
        <v>66</v>
      </c>
      <c r="D66" s="41" t="str">
        <f>VLOOKUP(B66,'[1]Ledger 24-25'!$B$5:$AF$562,3,0)</f>
        <v>A</v>
      </c>
      <c r="E66" s="42">
        <f>VLOOKUP(B66,'[1]Ledger 24-25'!$B$5:$AF$562,4,0)</f>
        <v>303</v>
      </c>
      <c r="F66" s="42">
        <f>VLOOKUP(B66,'[1]Ledger 24-25'!$B$5:$AF$562,7,0)</f>
        <v>67</v>
      </c>
      <c r="G66" s="23" t="s">
        <v>819</v>
      </c>
      <c r="H66" s="23">
        <v>2025</v>
      </c>
      <c r="I66" s="30">
        <v>4528</v>
      </c>
      <c r="J66" s="31">
        <v>0</v>
      </c>
      <c r="K66" s="31">
        <v>0</v>
      </c>
      <c r="L66" s="31">
        <v>0</v>
      </c>
      <c r="M66" s="31">
        <v>0</v>
      </c>
      <c r="N66" s="9">
        <v>0</v>
      </c>
      <c r="O66" s="9" t="s">
        <v>822</v>
      </c>
      <c r="P66" s="32">
        <v>4528</v>
      </c>
      <c r="S66" s="44"/>
    </row>
    <row r="67" spans="1:19" s="10" customFormat="1" hidden="1" x14ac:dyDescent="0.25">
      <c r="A67" s="7">
        <v>79</v>
      </c>
      <c r="B67" s="7">
        <v>201017</v>
      </c>
      <c r="C67" s="8" t="s">
        <v>68</v>
      </c>
      <c r="D67" s="41" t="str">
        <f>VLOOKUP(B67,'[1]Ledger 24-25'!$B$5:$AF$562,3,0)</f>
        <v>A</v>
      </c>
      <c r="E67" s="42">
        <f>VLOOKUP(B67,'[1]Ledger 24-25'!$B$5:$AF$562,4,0)</f>
        <v>309</v>
      </c>
      <c r="F67" s="42">
        <f>VLOOKUP(B67,'[1]Ledger 24-25'!$B$5:$AF$562,7,0)</f>
        <v>73</v>
      </c>
      <c r="G67" s="23" t="s">
        <v>819</v>
      </c>
      <c r="H67" s="23">
        <v>2025</v>
      </c>
      <c r="I67" s="30">
        <v>5021</v>
      </c>
      <c r="J67" s="31">
        <v>15</v>
      </c>
      <c r="K67" s="31">
        <v>0</v>
      </c>
      <c r="L67" s="31">
        <v>0</v>
      </c>
      <c r="M67" s="31">
        <v>1</v>
      </c>
      <c r="N67" s="9">
        <v>0</v>
      </c>
      <c r="O67" s="9" t="s">
        <v>822</v>
      </c>
      <c r="P67" s="32">
        <v>5037</v>
      </c>
      <c r="S67" s="44"/>
    </row>
    <row r="68" spans="1:19" s="10" customFormat="1" hidden="1" x14ac:dyDescent="0.25">
      <c r="A68" s="7">
        <v>80</v>
      </c>
      <c r="B68" s="7">
        <v>201018</v>
      </c>
      <c r="C68" s="8" t="s">
        <v>380</v>
      </c>
      <c r="D68" s="41" t="str">
        <f>VLOOKUP(B68,'[1]Ledger 24-25'!$B$5:$AF$562,3,0)</f>
        <v>G</v>
      </c>
      <c r="E68" s="42">
        <f>VLOOKUP(B68,'[1]Ledger 24-25'!$B$5:$AF$562,4,0)</f>
        <v>381</v>
      </c>
      <c r="F68" s="42">
        <f>VLOOKUP(B68,'[1]Ledger 24-25'!$B$5:$AF$562,7,0)</f>
        <v>74</v>
      </c>
      <c r="G68" s="23" t="s">
        <v>819</v>
      </c>
      <c r="H68" s="23">
        <v>2025</v>
      </c>
      <c r="I68" s="30">
        <v>6287</v>
      </c>
      <c r="J68" s="31">
        <v>0</v>
      </c>
      <c r="K68" s="31">
        <v>0</v>
      </c>
      <c r="L68" s="31">
        <v>0</v>
      </c>
      <c r="M68" s="31">
        <v>0</v>
      </c>
      <c r="N68" s="9">
        <v>0</v>
      </c>
      <c r="O68" s="9" t="s">
        <v>822</v>
      </c>
      <c r="P68" s="32">
        <v>6287</v>
      </c>
      <c r="S68" s="44"/>
    </row>
    <row r="69" spans="1:19" s="10" customFormat="1" hidden="1" x14ac:dyDescent="0.25">
      <c r="A69" s="7">
        <v>81</v>
      </c>
      <c r="B69" s="7">
        <v>201032</v>
      </c>
      <c r="C69" s="8" t="s">
        <v>381</v>
      </c>
      <c r="D69" s="41" t="str">
        <f>VLOOKUP(B69,'[1]Ledger 24-25'!$B$5:$AF$562,3,0)</f>
        <v>F</v>
      </c>
      <c r="E69" s="42">
        <f>VLOOKUP(B69,'[1]Ledger 24-25'!$B$5:$AF$562,4,0)</f>
        <v>367</v>
      </c>
      <c r="F69" s="42">
        <f>VLOOKUP(B69,'[1]Ledger 24-25'!$B$5:$AF$562,7,0)</f>
        <v>75</v>
      </c>
      <c r="G69" s="23" t="s">
        <v>819</v>
      </c>
      <c r="H69" s="23">
        <v>2025</v>
      </c>
      <c r="I69" s="30">
        <v>6861</v>
      </c>
      <c r="J69" s="31">
        <v>0</v>
      </c>
      <c r="K69" s="31">
        <v>0</v>
      </c>
      <c r="L69" s="31">
        <v>0</v>
      </c>
      <c r="M69" s="31">
        <v>0</v>
      </c>
      <c r="N69" s="9">
        <v>0</v>
      </c>
      <c r="O69" s="9" t="s">
        <v>822</v>
      </c>
      <c r="P69" s="32">
        <v>6861</v>
      </c>
      <c r="S69" s="44"/>
    </row>
    <row r="70" spans="1:19" s="10" customFormat="1" hidden="1" x14ac:dyDescent="0.25">
      <c r="A70" s="7">
        <v>82</v>
      </c>
      <c r="B70" s="7">
        <v>201047</v>
      </c>
      <c r="C70" s="8" t="s">
        <v>69</v>
      </c>
      <c r="D70" s="41" t="str">
        <f>VLOOKUP(B70,'[1]Ledger 24-25'!$B$5:$AF$562,3,0)</f>
        <v>A</v>
      </c>
      <c r="E70" s="42">
        <f>VLOOKUP(B70,'[1]Ledger 24-25'!$B$5:$AF$562,4,0)</f>
        <v>303</v>
      </c>
      <c r="F70" s="42">
        <f>VLOOKUP(B70,'[1]Ledger 24-25'!$B$5:$AF$562,7,0)</f>
        <v>76</v>
      </c>
      <c r="G70" s="23" t="s">
        <v>819</v>
      </c>
      <c r="H70" s="23">
        <v>2025</v>
      </c>
      <c r="I70" s="30">
        <v>7705</v>
      </c>
      <c r="J70" s="31">
        <v>0</v>
      </c>
      <c r="K70" s="31">
        <v>0</v>
      </c>
      <c r="L70" s="31">
        <v>0</v>
      </c>
      <c r="M70" s="31">
        <v>0</v>
      </c>
      <c r="N70" s="9">
        <v>0</v>
      </c>
      <c r="O70" s="9" t="s">
        <v>822</v>
      </c>
      <c r="P70" s="32">
        <v>7705</v>
      </c>
      <c r="S70" s="44"/>
    </row>
    <row r="71" spans="1:19" s="10" customFormat="1" x14ac:dyDescent="0.25">
      <c r="A71" s="7">
        <v>83</v>
      </c>
      <c r="B71" s="7">
        <v>201053</v>
      </c>
      <c r="C71" s="8" t="s">
        <v>70</v>
      </c>
      <c r="D71" s="41" t="str">
        <f>VLOOKUP(B71,'[1]Ledger 24-25'!$B$5:$AF$562,3,0)</f>
        <v>A</v>
      </c>
      <c r="E71" s="42">
        <f>VLOOKUP(B71,'[1]Ledger 24-25'!$B$5:$AF$562,4,0)</f>
        <v>303</v>
      </c>
      <c r="F71" s="42">
        <f>VLOOKUP(B71,'[1]Ledger 24-25'!$B$5:$AF$562,7,0)</f>
        <v>77</v>
      </c>
      <c r="G71" s="23" t="s">
        <v>819</v>
      </c>
      <c r="H71" s="23">
        <v>2025</v>
      </c>
      <c r="I71" s="30">
        <v>3516</v>
      </c>
      <c r="J71" s="31">
        <v>-925</v>
      </c>
      <c r="K71" s="31">
        <v>0</v>
      </c>
      <c r="L71" s="31">
        <v>0</v>
      </c>
      <c r="M71" s="31">
        <v>0</v>
      </c>
      <c r="N71" s="9">
        <v>0</v>
      </c>
      <c r="O71" s="9" t="s">
        <v>822</v>
      </c>
      <c r="P71" s="32">
        <v>2591</v>
      </c>
      <c r="S71" s="44"/>
    </row>
    <row r="72" spans="1:19" s="10" customFormat="1" hidden="1" x14ac:dyDescent="0.25">
      <c r="A72" s="7">
        <v>84</v>
      </c>
      <c r="B72" s="7">
        <v>201074</v>
      </c>
      <c r="C72" s="8" t="s">
        <v>382</v>
      </c>
      <c r="D72" s="41" t="str">
        <f>VLOOKUP(B72,'[1]Ledger 24-25'!$B$5:$AF$562,3,0)</f>
        <v>D</v>
      </c>
      <c r="E72" s="42">
        <f>VLOOKUP(B72,'[1]Ledger 24-25'!$B$5:$AF$562,4,0)</f>
        <v>346</v>
      </c>
      <c r="F72" s="42">
        <f>VLOOKUP(B72,'[1]Ledger 24-25'!$B$5:$AF$562,7,0)</f>
        <v>78</v>
      </c>
      <c r="G72" s="23" t="s">
        <v>819</v>
      </c>
      <c r="H72" s="23">
        <v>2025</v>
      </c>
      <c r="I72" s="30">
        <v>8225</v>
      </c>
      <c r="J72" s="31">
        <v>19266</v>
      </c>
      <c r="K72" s="31">
        <v>0</v>
      </c>
      <c r="L72" s="31">
        <v>0</v>
      </c>
      <c r="M72" s="31">
        <v>963</v>
      </c>
      <c r="N72" s="9">
        <v>0</v>
      </c>
      <c r="O72" s="9" t="s">
        <v>822</v>
      </c>
      <c r="P72" s="32">
        <v>28454</v>
      </c>
      <c r="S72" s="44"/>
    </row>
    <row r="73" spans="1:19" s="10" customFormat="1" hidden="1" x14ac:dyDescent="0.25">
      <c r="A73" s="7">
        <v>85</v>
      </c>
      <c r="B73" s="7">
        <v>201084</v>
      </c>
      <c r="C73" s="8" t="s">
        <v>383</v>
      </c>
      <c r="D73" s="41" t="str">
        <f>VLOOKUP(B73,'[1]Ledger 24-25'!$B$5:$AF$562,3,0)</f>
        <v>A</v>
      </c>
      <c r="E73" s="42">
        <f>VLOOKUP(B73,'[1]Ledger 24-25'!$B$5:$AF$562,4,0)</f>
        <v>307</v>
      </c>
      <c r="F73" s="42">
        <f>VLOOKUP(B73,'[1]Ledger 24-25'!$B$5:$AF$562,7,0)</f>
        <v>79</v>
      </c>
      <c r="G73" s="23" t="s">
        <v>819</v>
      </c>
      <c r="H73" s="23">
        <v>2025</v>
      </c>
      <c r="I73" s="30">
        <v>11031</v>
      </c>
      <c r="J73" s="31">
        <v>0</v>
      </c>
      <c r="K73" s="31">
        <v>0</v>
      </c>
      <c r="L73" s="31">
        <v>0</v>
      </c>
      <c r="M73" s="31">
        <v>0</v>
      </c>
      <c r="N73" s="9">
        <v>0</v>
      </c>
      <c r="O73" s="9" t="s">
        <v>822</v>
      </c>
      <c r="P73" s="32">
        <v>11031</v>
      </c>
      <c r="S73" s="44"/>
    </row>
    <row r="74" spans="1:19" s="10" customFormat="1" hidden="1" x14ac:dyDescent="0.25">
      <c r="A74" s="7">
        <v>87</v>
      </c>
      <c r="B74" s="7">
        <v>201108</v>
      </c>
      <c r="C74" s="8" t="s">
        <v>71</v>
      </c>
      <c r="D74" s="41" t="str">
        <f>VLOOKUP(B74,'[1]Ledger 24-25'!$B$5:$AF$562,3,0)</f>
        <v>A</v>
      </c>
      <c r="E74" s="42">
        <f>VLOOKUP(B74,'[1]Ledger 24-25'!$B$5:$AF$562,4,0)</f>
        <v>311</v>
      </c>
      <c r="F74" s="42">
        <f>VLOOKUP(B74,'[1]Ledger 24-25'!$B$5:$AF$562,7,0)</f>
        <v>81</v>
      </c>
      <c r="G74" s="23" t="s">
        <v>819</v>
      </c>
      <c r="H74" s="23">
        <v>2025</v>
      </c>
      <c r="I74" s="30">
        <v>5920</v>
      </c>
      <c r="J74" s="31">
        <v>0</v>
      </c>
      <c r="K74" s="31">
        <v>0</v>
      </c>
      <c r="L74" s="31">
        <v>0</v>
      </c>
      <c r="M74" s="31">
        <v>0</v>
      </c>
      <c r="N74" s="9">
        <v>-4146</v>
      </c>
      <c r="O74" s="9" t="s">
        <v>803</v>
      </c>
      <c r="P74" s="32">
        <v>1774</v>
      </c>
      <c r="S74" s="44"/>
    </row>
    <row r="75" spans="1:19" s="10" customFormat="1" hidden="1" x14ac:dyDescent="0.25">
      <c r="A75" s="7">
        <v>88</v>
      </c>
      <c r="B75" s="7">
        <v>201113</v>
      </c>
      <c r="C75" s="8" t="s">
        <v>385</v>
      </c>
      <c r="D75" s="41" t="str">
        <f>VLOOKUP(B75,'[1]Ledger 24-25'!$B$5:$AF$562,3,0)</f>
        <v>A</v>
      </c>
      <c r="E75" s="42">
        <f>VLOOKUP(B75,'[1]Ledger 24-25'!$B$5:$AF$562,4,0)</f>
        <v>304</v>
      </c>
      <c r="F75" s="42">
        <f>VLOOKUP(B75,'[1]Ledger 24-25'!$B$5:$AF$562,7,0)</f>
        <v>82</v>
      </c>
      <c r="G75" s="23" t="s">
        <v>819</v>
      </c>
      <c r="H75" s="23">
        <v>2025</v>
      </c>
      <c r="I75" s="30">
        <v>8209</v>
      </c>
      <c r="J75" s="31">
        <v>0</v>
      </c>
      <c r="K75" s="31">
        <v>0</v>
      </c>
      <c r="L75" s="31">
        <v>0</v>
      </c>
      <c r="M75" s="31">
        <v>0</v>
      </c>
      <c r="N75" s="9">
        <v>0</v>
      </c>
      <c r="O75" s="9" t="s">
        <v>822</v>
      </c>
      <c r="P75" s="32">
        <v>8209</v>
      </c>
      <c r="S75" s="44"/>
    </row>
    <row r="76" spans="1:19" s="10" customFormat="1" hidden="1" x14ac:dyDescent="0.25">
      <c r="A76" s="7">
        <v>89</v>
      </c>
      <c r="B76" s="39">
        <v>201115</v>
      </c>
      <c r="C76" s="8" t="s">
        <v>817</v>
      </c>
      <c r="D76" s="41" t="str">
        <f>VLOOKUP(B76,'[1]Ledger 24-25'!$B$5:$AF$562,3,0)</f>
        <v>A</v>
      </c>
      <c r="E76" s="42">
        <f>VLOOKUP(B76,'[1]Ledger 24-25'!$B$5:$AF$562,4,0)</f>
        <v>308</v>
      </c>
      <c r="F76" s="42">
        <f>VLOOKUP(B76,'[1]Ledger 24-25'!$B$5:$AF$562,7,0)</f>
        <v>555</v>
      </c>
      <c r="G76" s="23" t="s">
        <v>819</v>
      </c>
      <c r="H76" s="23">
        <v>2025</v>
      </c>
      <c r="I76" s="30">
        <v>2693</v>
      </c>
      <c r="J76" s="31">
        <v>0</v>
      </c>
      <c r="K76" s="31">
        <v>0</v>
      </c>
      <c r="L76" s="31">
        <v>0</v>
      </c>
      <c r="M76" s="31">
        <v>0</v>
      </c>
      <c r="N76" s="9">
        <v>0</v>
      </c>
      <c r="O76" s="9"/>
      <c r="P76" s="32">
        <v>2693</v>
      </c>
      <c r="S76" s="44"/>
    </row>
    <row r="77" spans="1:19" s="10" customFormat="1" hidden="1" x14ac:dyDescent="0.25">
      <c r="A77" s="7">
        <v>91</v>
      </c>
      <c r="B77" s="7">
        <v>201139</v>
      </c>
      <c r="C77" s="8" t="s">
        <v>387</v>
      </c>
      <c r="D77" s="41" t="str">
        <f>VLOOKUP(B77,'[1]Ledger 24-25'!$B$5:$AF$562,3,0)</f>
        <v>A</v>
      </c>
      <c r="E77" s="42">
        <f>VLOOKUP(B77,'[1]Ledger 24-25'!$B$5:$AF$562,4,0)</f>
        <v>306</v>
      </c>
      <c r="F77" s="42">
        <f>VLOOKUP(B77,'[1]Ledger 24-25'!$B$5:$AF$562,7,0)</f>
        <v>84</v>
      </c>
      <c r="G77" s="23" t="s">
        <v>819</v>
      </c>
      <c r="H77" s="23">
        <v>2025</v>
      </c>
      <c r="I77" s="30">
        <v>7565</v>
      </c>
      <c r="J77" s="31">
        <v>12623</v>
      </c>
      <c r="K77" s="31">
        <v>0</v>
      </c>
      <c r="L77" s="31">
        <v>0</v>
      </c>
      <c r="M77" s="31">
        <v>631</v>
      </c>
      <c r="N77" s="9">
        <v>0</v>
      </c>
      <c r="O77" s="9" t="s">
        <v>822</v>
      </c>
      <c r="P77" s="32">
        <v>20819</v>
      </c>
      <c r="S77" s="44"/>
    </row>
    <row r="78" spans="1:19" s="10" customFormat="1" hidden="1" x14ac:dyDescent="0.25">
      <c r="A78" s="7">
        <v>93</v>
      </c>
      <c r="B78" s="7">
        <v>220004</v>
      </c>
      <c r="C78" s="8" t="s">
        <v>389</v>
      </c>
      <c r="D78" s="41" t="str">
        <f>VLOOKUP(B78,'[1]Ledger 24-25'!$B$5:$AF$562,3,0)</f>
        <v>B</v>
      </c>
      <c r="E78" s="42">
        <f>VLOOKUP(B78,'[1]Ledger 24-25'!$B$5:$AF$562,4,0)</f>
        <v>223</v>
      </c>
      <c r="F78" s="42">
        <f>VLOOKUP(B78,'[1]Ledger 24-25'!$B$5:$AF$562,7,0)</f>
        <v>86</v>
      </c>
      <c r="G78" s="23" t="s">
        <v>819</v>
      </c>
      <c r="H78" s="23">
        <v>2025</v>
      </c>
      <c r="I78" s="30">
        <v>4358</v>
      </c>
      <c r="J78" s="31">
        <v>0</v>
      </c>
      <c r="K78" s="31">
        <v>0</v>
      </c>
      <c r="L78" s="31">
        <v>0</v>
      </c>
      <c r="M78" s="31">
        <v>0</v>
      </c>
      <c r="N78" s="9">
        <v>0</v>
      </c>
      <c r="O78" s="9" t="s">
        <v>822</v>
      </c>
      <c r="P78" s="32">
        <v>4358</v>
      </c>
      <c r="S78" s="44"/>
    </row>
    <row r="79" spans="1:19" s="10" customFormat="1" hidden="1" x14ac:dyDescent="0.25">
      <c r="A79" s="7">
        <v>94</v>
      </c>
      <c r="B79" s="7">
        <v>220007</v>
      </c>
      <c r="C79" s="8" t="s">
        <v>391</v>
      </c>
      <c r="D79" s="41" t="str">
        <f>VLOOKUP(B79,'[1]Ledger 24-25'!$B$5:$AF$562,3,0)</f>
        <v>C</v>
      </c>
      <c r="E79" s="42">
        <f>VLOOKUP(B79,'[1]Ledger 24-25'!$B$5:$AF$562,4,0)</f>
        <v>124</v>
      </c>
      <c r="F79" s="42">
        <f>VLOOKUP(B79,'[1]Ledger 24-25'!$B$5:$AF$562,7,0)</f>
        <v>87</v>
      </c>
      <c r="G79" s="23" t="s">
        <v>819</v>
      </c>
      <c r="H79" s="23">
        <v>2025</v>
      </c>
      <c r="I79" s="30">
        <v>3799</v>
      </c>
      <c r="J79" s="31">
        <v>0</v>
      </c>
      <c r="K79" s="31">
        <v>0</v>
      </c>
      <c r="L79" s="31">
        <v>0</v>
      </c>
      <c r="M79" s="31">
        <v>0</v>
      </c>
      <c r="N79" s="9">
        <v>0</v>
      </c>
      <c r="O79" s="9" t="s">
        <v>822</v>
      </c>
      <c r="P79" s="32">
        <v>3799</v>
      </c>
      <c r="S79" s="44"/>
    </row>
    <row r="80" spans="1:19" s="10" customFormat="1" hidden="1" x14ac:dyDescent="0.25">
      <c r="A80" s="7">
        <v>95</v>
      </c>
      <c r="B80" s="7">
        <v>220019</v>
      </c>
      <c r="C80" s="8" t="s">
        <v>393</v>
      </c>
      <c r="D80" s="41" t="str">
        <f>VLOOKUP(B80,'[1]Ledger 24-25'!$B$5:$AF$562,3,0)</f>
        <v>A</v>
      </c>
      <c r="E80" s="42">
        <f>VLOOKUP(B80,'[1]Ledger 24-25'!$B$5:$AF$562,4,0)</f>
        <v>205</v>
      </c>
      <c r="F80" s="42">
        <f>VLOOKUP(B80,'[1]Ledger 24-25'!$B$5:$AF$562,7,0)</f>
        <v>88</v>
      </c>
      <c r="G80" s="23" t="s">
        <v>819</v>
      </c>
      <c r="H80" s="23">
        <v>2025</v>
      </c>
      <c r="I80" s="30">
        <v>4303</v>
      </c>
      <c r="J80" s="31">
        <v>0</v>
      </c>
      <c r="K80" s="31">
        <v>0</v>
      </c>
      <c r="L80" s="31">
        <v>0</v>
      </c>
      <c r="M80" s="31">
        <v>0</v>
      </c>
      <c r="N80" s="9">
        <v>0</v>
      </c>
      <c r="O80" s="9" t="s">
        <v>822</v>
      </c>
      <c r="P80" s="32">
        <v>4303</v>
      </c>
      <c r="S80" s="44"/>
    </row>
    <row r="81" spans="1:19" s="10" customFormat="1" hidden="1" x14ac:dyDescent="0.25">
      <c r="A81" s="7">
        <v>96</v>
      </c>
      <c r="B81" s="7">
        <v>220035</v>
      </c>
      <c r="C81" s="8" t="s">
        <v>395</v>
      </c>
      <c r="D81" s="41" t="str">
        <f>VLOOKUP(B81,'[1]Ledger 24-25'!$B$5:$AF$562,3,0)</f>
        <v>D</v>
      </c>
      <c r="E81" s="42">
        <f>VLOOKUP(B81,'[1]Ledger 24-25'!$B$5:$AF$562,4,0)</f>
        <v>245</v>
      </c>
      <c r="F81" s="42">
        <f>VLOOKUP(B81,'[1]Ledger 24-25'!$B$5:$AF$562,7,0)</f>
        <v>89</v>
      </c>
      <c r="G81" s="23" t="s">
        <v>819</v>
      </c>
      <c r="H81" s="23">
        <v>2025</v>
      </c>
      <c r="I81" s="30">
        <v>4073</v>
      </c>
      <c r="J81" s="31">
        <v>0</v>
      </c>
      <c r="K81" s="31">
        <v>0</v>
      </c>
      <c r="L81" s="31">
        <v>0</v>
      </c>
      <c r="M81" s="31">
        <v>0</v>
      </c>
      <c r="N81" s="9">
        <v>0</v>
      </c>
      <c r="O81" s="9" t="s">
        <v>822</v>
      </c>
      <c r="P81" s="32">
        <v>4073</v>
      </c>
      <c r="S81" s="44"/>
    </row>
    <row r="82" spans="1:19" s="10" customFormat="1" hidden="1" x14ac:dyDescent="0.25">
      <c r="A82" s="7">
        <v>97</v>
      </c>
      <c r="B82" s="7">
        <v>220037</v>
      </c>
      <c r="C82" s="8" t="s">
        <v>397</v>
      </c>
      <c r="D82" s="41" t="str">
        <f>VLOOKUP(B82,'[1]Ledger 24-25'!$B$5:$AF$562,3,0)</f>
        <v>A</v>
      </c>
      <c r="E82" s="42">
        <f>VLOOKUP(B82,'[1]Ledger 24-25'!$B$5:$AF$562,4,0)</f>
        <v>204</v>
      </c>
      <c r="F82" s="42">
        <f>VLOOKUP(B82,'[1]Ledger 24-25'!$B$5:$AF$562,7,0)</f>
        <v>90</v>
      </c>
      <c r="G82" s="23" t="s">
        <v>819</v>
      </c>
      <c r="H82" s="23">
        <v>2025</v>
      </c>
      <c r="I82" s="30">
        <v>4335</v>
      </c>
      <c r="J82" s="31">
        <v>-55</v>
      </c>
      <c r="K82" s="31">
        <v>0</v>
      </c>
      <c r="L82" s="31">
        <v>0</v>
      </c>
      <c r="M82" s="31">
        <v>0</v>
      </c>
      <c r="N82" s="9">
        <v>0</v>
      </c>
      <c r="O82" s="9" t="s">
        <v>822</v>
      </c>
      <c r="P82" s="32">
        <v>4280</v>
      </c>
      <c r="S82" s="44"/>
    </row>
    <row r="83" spans="1:19" s="10" customFormat="1" hidden="1" x14ac:dyDescent="0.25">
      <c r="A83" s="7">
        <v>98</v>
      </c>
      <c r="B83" s="7">
        <v>220039</v>
      </c>
      <c r="C83" s="8" t="s">
        <v>399</v>
      </c>
      <c r="D83" s="41" t="str">
        <f>VLOOKUP(B83,'[1]Ledger 24-25'!$B$5:$AF$562,3,0)</f>
        <v>C</v>
      </c>
      <c r="E83" s="42">
        <f>VLOOKUP(B83,'[1]Ledger 24-25'!$B$5:$AF$562,4,0)</f>
        <v>228</v>
      </c>
      <c r="F83" s="42">
        <f>VLOOKUP(B83,'[1]Ledger 24-25'!$B$5:$AF$562,7,0)</f>
        <v>91</v>
      </c>
      <c r="G83" s="23" t="s">
        <v>819</v>
      </c>
      <c r="H83" s="23">
        <v>2025</v>
      </c>
      <c r="I83" s="30">
        <v>8686</v>
      </c>
      <c r="J83" s="31">
        <v>0</v>
      </c>
      <c r="K83" s="31">
        <v>0</v>
      </c>
      <c r="L83" s="31">
        <v>0</v>
      </c>
      <c r="M83" s="31">
        <v>0</v>
      </c>
      <c r="N83" s="9">
        <v>0</v>
      </c>
      <c r="O83" s="9" t="s">
        <v>822</v>
      </c>
      <c r="P83" s="32">
        <v>8686</v>
      </c>
      <c r="S83" s="44"/>
    </row>
    <row r="84" spans="1:19" s="10" customFormat="1" hidden="1" x14ac:dyDescent="0.25">
      <c r="A84" s="7">
        <v>99</v>
      </c>
      <c r="B84" s="7">
        <v>220045</v>
      </c>
      <c r="C84" s="8" t="s">
        <v>85</v>
      </c>
      <c r="D84" s="41" t="str">
        <f>VLOOKUP(B84,'[1]Ledger 24-25'!$B$5:$AF$562,3,0)</f>
        <v>D</v>
      </c>
      <c r="E84" s="42">
        <f>VLOOKUP(B84,'[1]Ledger 24-25'!$B$5:$AF$562,4,0)</f>
        <v>236</v>
      </c>
      <c r="F84" s="42">
        <f>VLOOKUP(B84,'[1]Ledger 24-25'!$B$5:$AF$562,7,0)</f>
        <v>92</v>
      </c>
      <c r="G84" s="23" t="s">
        <v>819</v>
      </c>
      <c r="H84" s="23">
        <v>2025</v>
      </c>
      <c r="I84" s="30">
        <v>5924</v>
      </c>
      <c r="J84" s="31">
        <v>0</v>
      </c>
      <c r="K84" s="31">
        <v>0</v>
      </c>
      <c r="L84" s="31">
        <v>0</v>
      </c>
      <c r="M84" s="31">
        <v>0</v>
      </c>
      <c r="N84" s="9">
        <v>0</v>
      </c>
      <c r="O84" s="9" t="s">
        <v>822</v>
      </c>
      <c r="P84" s="32">
        <v>5924</v>
      </c>
      <c r="S84" s="44"/>
    </row>
    <row r="85" spans="1:19" s="10" customFormat="1" hidden="1" x14ac:dyDescent="0.25">
      <c r="A85" s="7">
        <v>100</v>
      </c>
      <c r="B85" s="7">
        <v>220046</v>
      </c>
      <c r="C85" s="8" t="s">
        <v>85</v>
      </c>
      <c r="D85" s="41" t="str">
        <f>VLOOKUP(B85,'[1]Ledger 24-25'!$B$5:$AF$562,3,0)</f>
        <v>B</v>
      </c>
      <c r="E85" s="42">
        <f>VLOOKUP(B85,'[1]Ledger 24-25'!$B$5:$AF$562,4,0)</f>
        <v>213</v>
      </c>
      <c r="F85" s="42">
        <f>VLOOKUP(B85,'[1]Ledger 24-25'!$B$5:$AF$562,7,0)</f>
        <v>93</v>
      </c>
      <c r="G85" s="23" t="s">
        <v>819</v>
      </c>
      <c r="H85" s="23">
        <v>2025</v>
      </c>
      <c r="I85" s="30">
        <v>3913</v>
      </c>
      <c r="J85" s="31">
        <v>0</v>
      </c>
      <c r="K85" s="31">
        <v>0</v>
      </c>
      <c r="L85" s="31">
        <v>0</v>
      </c>
      <c r="M85" s="31">
        <v>0</v>
      </c>
      <c r="N85" s="9">
        <v>0</v>
      </c>
      <c r="O85" s="9" t="s">
        <v>822</v>
      </c>
      <c r="P85" s="32">
        <v>3913</v>
      </c>
      <c r="S85" s="44"/>
    </row>
    <row r="86" spans="1:19" s="10" customFormat="1" hidden="1" x14ac:dyDescent="0.25">
      <c r="A86" s="7">
        <v>101</v>
      </c>
      <c r="B86" s="7">
        <v>220054</v>
      </c>
      <c r="C86" s="8" t="s">
        <v>403</v>
      </c>
      <c r="D86" s="41" t="str">
        <f>VLOOKUP(B86,'[1]Ledger 24-25'!$B$5:$AF$562,3,0)</f>
        <v>D</v>
      </c>
      <c r="E86" s="42">
        <f>VLOOKUP(B86,'[1]Ledger 24-25'!$B$5:$AF$562,4,0)</f>
        <v>136</v>
      </c>
      <c r="F86" s="42">
        <f>VLOOKUP(B86,'[1]Ledger 24-25'!$B$5:$AF$562,7,0)</f>
        <v>94</v>
      </c>
      <c r="G86" s="23" t="s">
        <v>819</v>
      </c>
      <c r="H86" s="23">
        <v>2025</v>
      </c>
      <c r="I86" s="30">
        <v>3884</v>
      </c>
      <c r="J86" s="31">
        <v>0</v>
      </c>
      <c r="K86" s="31">
        <v>0</v>
      </c>
      <c r="L86" s="31">
        <v>0</v>
      </c>
      <c r="M86" s="31">
        <v>0</v>
      </c>
      <c r="N86" s="9">
        <v>0</v>
      </c>
      <c r="O86" s="9" t="s">
        <v>822</v>
      </c>
      <c r="P86" s="32">
        <v>3884</v>
      </c>
      <c r="S86" s="44"/>
    </row>
    <row r="87" spans="1:19" s="10" customFormat="1" hidden="1" x14ac:dyDescent="0.25">
      <c r="A87" s="7">
        <v>102</v>
      </c>
      <c r="B87" s="7">
        <v>220055</v>
      </c>
      <c r="C87" s="8" t="s">
        <v>405</v>
      </c>
      <c r="D87" s="41" t="str">
        <f>VLOOKUP(B87,'[1]Ledger 24-25'!$B$5:$AF$562,3,0)</f>
        <v>B</v>
      </c>
      <c r="E87" s="42">
        <f>VLOOKUP(B87,'[1]Ledger 24-25'!$B$5:$AF$562,4,0)</f>
        <v>112</v>
      </c>
      <c r="F87" s="42">
        <f>VLOOKUP(B87,'[1]Ledger 24-25'!$B$5:$AF$562,7,0)</f>
        <v>95</v>
      </c>
      <c r="G87" s="23" t="s">
        <v>819</v>
      </c>
      <c r="H87" s="23">
        <v>2025</v>
      </c>
      <c r="I87" s="30">
        <v>3956</v>
      </c>
      <c r="J87" s="31">
        <v>0</v>
      </c>
      <c r="K87" s="31">
        <v>0</v>
      </c>
      <c r="L87" s="31">
        <v>0</v>
      </c>
      <c r="M87" s="31">
        <v>0</v>
      </c>
      <c r="N87" s="9">
        <v>0</v>
      </c>
      <c r="O87" s="9" t="s">
        <v>822</v>
      </c>
      <c r="P87" s="32">
        <v>3956</v>
      </c>
      <c r="S87" s="44"/>
    </row>
    <row r="88" spans="1:19" s="10" customFormat="1" hidden="1" x14ac:dyDescent="0.25">
      <c r="A88" s="7">
        <v>103</v>
      </c>
      <c r="B88" s="7">
        <v>220056</v>
      </c>
      <c r="C88" s="8" t="s">
        <v>407</v>
      </c>
      <c r="D88" s="41" t="str">
        <f>VLOOKUP(B88,'[1]Ledger 24-25'!$B$5:$AF$562,3,0)</f>
        <v>A</v>
      </c>
      <c r="E88" s="42">
        <f>VLOOKUP(B88,'[1]Ledger 24-25'!$B$5:$AF$562,4,0)</f>
        <v>203</v>
      </c>
      <c r="F88" s="42">
        <f>VLOOKUP(B88,'[1]Ledger 24-25'!$B$5:$AF$562,7,0)</f>
        <v>96</v>
      </c>
      <c r="G88" s="23" t="s">
        <v>819</v>
      </c>
      <c r="H88" s="23">
        <v>2025</v>
      </c>
      <c r="I88" s="30">
        <v>4348</v>
      </c>
      <c r="J88" s="31">
        <v>0</v>
      </c>
      <c r="K88" s="31">
        <v>0</v>
      </c>
      <c r="L88" s="31">
        <v>0</v>
      </c>
      <c r="M88" s="31">
        <v>0</v>
      </c>
      <c r="N88" s="9">
        <v>0</v>
      </c>
      <c r="O88" s="9" t="s">
        <v>822</v>
      </c>
      <c r="P88" s="32">
        <v>4348</v>
      </c>
      <c r="S88" s="44"/>
    </row>
    <row r="89" spans="1:19" s="10" customFormat="1" hidden="1" x14ac:dyDescent="0.25">
      <c r="A89" s="7">
        <v>104</v>
      </c>
      <c r="B89" s="7">
        <v>220064</v>
      </c>
      <c r="C89" s="8" t="s">
        <v>409</v>
      </c>
      <c r="D89" s="41" t="str">
        <f>VLOOKUP(B89,'[1]Ledger 24-25'!$B$5:$AF$562,3,0)</f>
        <v>E</v>
      </c>
      <c r="E89" s="42">
        <f>VLOOKUP(B89,'[1]Ledger 24-25'!$B$5:$AF$562,4,0)</f>
        <v>149</v>
      </c>
      <c r="F89" s="42">
        <f>VLOOKUP(B89,'[1]Ledger 24-25'!$B$5:$AF$562,7,0)</f>
        <v>97</v>
      </c>
      <c r="G89" s="23" t="s">
        <v>819</v>
      </c>
      <c r="H89" s="23">
        <v>2025</v>
      </c>
      <c r="I89" s="30">
        <v>4027</v>
      </c>
      <c r="J89" s="31">
        <v>0</v>
      </c>
      <c r="K89" s="31">
        <v>0</v>
      </c>
      <c r="L89" s="31">
        <v>0</v>
      </c>
      <c r="M89" s="31">
        <v>0</v>
      </c>
      <c r="N89" s="9">
        <v>0</v>
      </c>
      <c r="O89" s="9" t="s">
        <v>822</v>
      </c>
      <c r="P89" s="32">
        <v>4027</v>
      </c>
      <c r="S89" s="44"/>
    </row>
    <row r="90" spans="1:19" s="10" customFormat="1" hidden="1" x14ac:dyDescent="0.25">
      <c r="A90" s="7">
        <v>105</v>
      </c>
      <c r="B90" s="7">
        <v>220072</v>
      </c>
      <c r="C90" s="8" t="s">
        <v>411</v>
      </c>
      <c r="D90" s="41" t="str">
        <f>VLOOKUP(B90,'[1]Ledger 24-25'!$B$5:$AF$562,3,0)</f>
        <v>C</v>
      </c>
      <c r="E90" s="42">
        <f>VLOOKUP(B90,'[1]Ledger 24-25'!$B$5:$AF$562,4,0)</f>
        <v>230</v>
      </c>
      <c r="F90" s="42">
        <f>VLOOKUP(B90,'[1]Ledger 24-25'!$B$5:$AF$562,7,0)</f>
        <v>98</v>
      </c>
      <c r="G90" s="23" t="s">
        <v>819</v>
      </c>
      <c r="H90" s="23">
        <v>2025</v>
      </c>
      <c r="I90" s="30">
        <v>8152</v>
      </c>
      <c r="J90" s="31">
        <v>0</v>
      </c>
      <c r="K90" s="31">
        <v>0</v>
      </c>
      <c r="L90" s="31">
        <v>0</v>
      </c>
      <c r="M90" s="31">
        <v>0</v>
      </c>
      <c r="N90" s="9">
        <v>0</v>
      </c>
      <c r="O90" s="9" t="s">
        <v>822</v>
      </c>
      <c r="P90" s="32">
        <v>8152</v>
      </c>
      <c r="S90" s="44"/>
    </row>
    <row r="91" spans="1:19" s="10" customFormat="1" hidden="1" x14ac:dyDescent="0.25">
      <c r="A91" s="7">
        <v>106</v>
      </c>
      <c r="B91" s="7">
        <v>220075</v>
      </c>
      <c r="C91" s="8" t="s">
        <v>413</v>
      </c>
      <c r="D91" s="41" t="str">
        <f>VLOOKUP(B91,'[1]Ledger 24-25'!$B$5:$AF$562,3,0)</f>
        <v>E</v>
      </c>
      <c r="E91" s="42">
        <f>VLOOKUP(B91,'[1]Ledger 24-25'!$B$5:$AF$562,4,0)</f>
        <v>155</v>
      </c>
      <c r="F91" s="42">
        <f>VLOOKUP(B91,'[1]Ledger 24-25'!$B$5:$AF$562,7,0)</f>
        <v>99</v>
      </c>
      <c r="G91" s="23" t="s">
        <v>819</v>
      </c>
      <c r="H91" s="23">
        <v>2025</v>
      </c>
      <c r="I91" s="30">
        <v>3857</v>
      </c>
      <c r="J91" s="31">
        <v>0</v>
      </c>
      <c r="K91" s="31">
        <v>0</v>
      </c>
      <c r="L91" s="31">
        <v>0</v>
      </c>
      <c r="M91" s="31">
        <v>0</v>
      </c>
      <c r="N91" s="9">
        <v>0</v>
      </c>
      <c r="O91" s="9" t="s">
        <v>822</v>
      </c>
      <c r="P91" s="32">
        <v>3857</v>
      </c>
      <c r="S91" s="44"/>
    </row>
    <row r="92" spans="1:19" s="10" customFormat="1" hidden="1" x14ac:dyDescent="0.25">
      <c r="A92" s="7">
        <v>107</v>
      </c>
      <c r="B92" s="7">
        <v>220078</v>
      </c>
      <c r="C92" s="8" t="s">
        <v>415</v>
      </c>
      <c r="D92" s="41" t="str">
        <f>VLOOKUP(B92,'[1]Ledger 24-25'!$B$5:$AF$562,3,0)</f>
        <v>D</v>
      </c>
      <c r="E92" s="42">
        <f>VLOOKUP(B92,'[1]Ledger 24-25'!$B$5:$AF$562,4,0)</f>
        <v>143</v>
      </c>
      <c r="F92" s="42">
        <f>VLOOKUP(B92,'[1]Ledger 24-25'!$B$5:$AF$562,7,0)</f>
        <v>100</v>
      </c>
      <c r="G92" s="23" t="s">
        <v>819</v>
      </c>
      <c r="H92" s="23">
        <v>2025</v>
      </c>
      <c r="I92" s="30">
        <v>4496</v>
      </c>
      <c r="J92" s="31">
        <v>0</v>
      </c>
      <c r="K92" s="31">
        <v>0</v>
      </c>
      <c r="L92" s="31">
        <v>0</v>
      </c>
      <c r="M92" s="31">
        <v>0</v>
      </c>
      <c r="N92" s="9">
        <v>0</v>
      </c>
      <c r="O92" s="9" t="s">
        <v>822</v>
      </c>
      <c r="P92" s="32">
        <v>4496</v>
      </c>
      <c r="S92" s="44"/>
    </row>
    <row r="93" spans="1:19" s="10" customFormat="1" hidden="1" x14ac:dyDescent="0.25">
      <c r="A93" s="7">
        <v>108</v>
      </c>
      <c r="B93" s="7">
        <v>220084</v>
      </c>
      <c r="C93" s="8" t="s">
        <v>417</v>
      </c>
      <c r="D93" s="41" t="str">
        <f>VLOOKUP(B93,'[1]Ledger 24-25'!$B$5:$AF$562,3,0)</f>
        <v>C</v>
      </c>
      <c r="E93" s="42">
        <f>VLOOKUP(B93,'[1]Ledger 24-25'!$B$5:$AF$562,4,0)</f>
        <v>127</v>
      </c>
      <c r="F93" s="42">
        <f>VLOOKUP(B93,'[1]Ledger 24-25'!$B$5:$AF$562,7,0)</f>
        <v>101</v>
      </c>
      <c r="G93" s="23" t="s">
        <v>819</v>
      </c>
      <c r="H93" s="23">
        <v>2025</v>
      </c>
      <c r="I93" s="30">
        <v>4728</v>
      </c>
      <c r="J93" s="31">
        <v>0</v>
      </c>
      <c r="K93" s="31">
        <v>0</v>
      </c>
      <c r="L93" s="31">
        <v>0</v>
      </c>
      <c r="M93" s="31">
        <v>0</v>
      </c>
      <c r="N93" s="9">
        <v>0</v>
      </c>
      <c r="O93" s="9" t="s">
        <v>822</v>
      </c>
      <c r="P93" s="32">
        <v>4728</v>
      </c>
      <c r="S93" s="44"/>
    </row>
    <row r="94" spans="1:19" s="10" customFormat="1" hidden="1" x14ac:dyDescent="0.25">
      <c r="A94" s="7">
        <v>109</v>
      </c>
      <c r="B94" s="7">
        <v>220086</v>
      </c>
      <c r="C94" s="8" t="s">
        <v>419</v>
      </c>
      <c r="D94" s="41" t="str">
        <f>VLOOKUP(B94,'[1]Ledger 24-25'!$B$5:$AF$562,3,0)</f>
        <v>D</v>
      </c>
      <c r="E94" s="42">
        <f>VLOOKUP(B94,'[1]Ledger 24-25'!$B$5:$AF$562,4,0)</f>
        <v>239</v>
      </c>
      <c r="F94" s="42">
        <f>VLOOKUP(B94,'[1]Ledger 24-25'!$B$5:$AF$562,7,0)</f>
        <v>102</v>
      </c>
      <c r="G94" s="23" t="s">
        <v>819</v>
      </c>
      <c r="H94" s="23">
        <v>2025</v>
      </c>
      <c r="I94" s="30">
        <v>8934</v>
      </c>
      <c r="J94" s="31">
        <v>0</v>
      </c>
      <c r="K94" s="31">
        <v>0</v>
      </c>
      <c r="L94" s="31">
        <v>0</v>
      </c>
      <c r="M94" s="31">
        <v>0</v>
      </c>
      <c r="N94" s="9">
        <v>0</v>
      </c>
      <c r="O94" s="9" t="s">
        <v>822</v>
      </c>
      <c r="P94" s="32">
        <v>8934</v>
      </c>
      <c r="S94" s="44"/>
    </row>
    <row r="95" spans="1:19" s="10" customFormat="1" x14ac:dyDescent="0.25">
      <c r="A95" s="7">
        <v>110</v>
      </c>
      <c r="B95" s="7">
        <v>220094</v>
      </c>
      <c r="C95" s="8" t="s">
        <v>420</v>
      </c>
      <c r="D95" s="41" t="str">
        <f>VLOOKUP(B95,'[1]Ledger 24-25'!$B$5:$AF$562,3,0)</f>
        <v>C</v>
      </c>
      <c r="E95" s="42">
        <f>VLOOKUP(B95,'[1]Ledger 24-25'!$B$5:$AF$562,4,0)</f>
        <v>233</v>
      </c>
      <c r="F95" s="42">
        <f>VLOOKUP(B95,'[1]Ledger 24-25'!$B$5:$AF$562,7,0)</f>
        <v>103</v>
      </c>
      <c r="G95" s="23" t="s">
        <v>819</v>
      </c>
      <c r="H95" s="23">
        <v>2025</v>
      </c>
      <c r="I95" s="30">
        <v>3954</v>
      </c>
      <c r="J95" s="31">
        <v>-2413</v>
      </c>
      <c r="K95" s="31">
        <v>0</v>
      </c>
      <c r="L95" s="31">
        <v>0</v>
      </c>
      <c r="M95" s="31">
        <v>0</v>
      </c>
      <c r="N95" s="9">
        <v>0</v>
      </c>
      <c r="O95" s="9" t="s">
        <v>822</v>
      </c>
      <c r="P95" s="32">
        <v>1541</v>
      </c>
      <c r="S95" s="44"/>
    </row>
    <row r="96" spans="1:19" s="10" customFormat="1" hidden="1" x14ac:dyDescent="0.25">
      <c r="A96" s="7">
        <v>111</v>
      </c>
      <c r="B96" s="7">
        <v>220105</v>
      </c>
      <c r="C96" s="8" t="s">
        <v>422</v>
      </c>
      <c r="D96" s="41" t="str">
        <f>VLOOKUP(B96,'[1]Ledger 24-25'!$B$5:$AF$562,3,0)</f>
        <v>E</v>
      </c>
      <c r="E96" s="42">
        <f>VLOOKUP(B96,'[1]Ledger 24-25'!$B$5:$AF$562,4,0)</f>
        <v>254</v>
      </c>
      <c r="F96" s="42">
        <f>VLOOKUP(B96,'[1]Ledger 24-25'!$B$5:$AF$562,7,0)</f>
        <v>104</v>
      </c>
      <c r="G96" s="23" t="s">
        <v>819</v>
      </c>
      <c r="H96" s="23">
        <v>2025</v>
      </c>
      <c r="I96" s="30">
        <v>3961</v>
      </c>
      <c r="J96" s="31">
        <v>0</v>
      </c>
      <c r="K96" s="31">
        <v>0</v>
      </c>
      <c r="L96" s="31">
        <v>0</v>
      </c>
      <c r="M96" s="31">
        <v>0</v>
      </c>
      <c r="N96" s="9">
        <v>0</v>
      </c>
      <c r="O96" s="9" t="s">
        <v>822</v>
      </c>
      <c r="P96" s="32">
        <v>3961</v>
      </c>
      <c r="S96" s="44"/>
    </row>
    <row r="97" spans="1:19" s="10" customFormat="1" hidden="1" x14ac:dyDescent="0.25">
      <c r="A97" s="7">
        <v>112</v>
      </c>
      <c r="B97" s="7">
        <v>220107</v>
      </c>
      <c r="C97" s="8" t="s">
        <v>424</v>
      </c>
      <c r="D97" s="41" t="str">
        <f>VLOOKUP(B97,'[1]Ledger 24-25'!$B$5:$AF$562,3,0)</f>
        <v>E</v>
      </c>
      <c r="E97" s="42">
        <f>VLOOKUP(B97,'[1]Ledger 24-25'!$B$5:$AF$562,4,0)</f>
        <v>151</v>
      </c>
      <c r="F97" s="42">
        <f>VLOOKUP(B97,'[1]Ledger 24-25'!$B$5:$AF$562,7,0)</f>
        <v>105</v>
      </c>
      <c r="G97" s="23" t="s">
        <v>819</v>
      </c>
      <c r="H97" s="23">
        <v>2025</v>
      </c>
      <c r="I97" s="30">
        <v>4562</v>
      </c>
      <c r="J97" s="31">
        <v>0</v>
      </c>
      <c r="K97" s="31">
        <v>0</v>
      </c>
      <c r="L97" s="31">
        <v>0</v>
      </c>
      <c r="M97" s="31">
        <v>0</v>
      </c>
      <c r="N97" s="9">
        <v>0</v>
      </c>
      <c r="O97" s="9" t="s">
        <v>822</v>
      </c>
      <c r="P97" s="32">
        <v>4562</v>
      </c>
      <c r="S97" s="44"/>
    </row>
    <row r="98" spans="1:19" s="10" customFormat="1" hidden="1" x14ac:dyDescent="0.25">
      <c r="A98" s="7">
        <v>113</v>
      </c>
      <c r="B98" s="7">
        <v>220119</v>
      </c>
      <c r="C98" s="8" t="s">
        <v>270</v>
      </c>
      <c r="D98" s="41" t="str">
        <f>VLOOKUP(B98,'[1]Ledger 24-25'!$B$5:$AF$562,3,0)</f>
        <v>A</v>
      </c>
      <c r="E98" s="42">
        <f>VLOOKUP(B98,'[1]Ledger 24-25'!$B$5:$AF$562,4,0)</f>
        <v>206</v>
      </c>
      <c r="F98" s="42">
        <f>VLOOKUP(B98,'[1]Ledger 24-25'!$B$5:$AF$562,7,0)</f>
        <v>106</v>
      </c>
      <c r="G98" s="23" t="s">
        <v>819</v>
      </c>
      <c r="H98" s="23">
        <v>2025</v>
      </c>
      <c r="I98" s="30">
        <v>4826</v>
      </c>
      <c r="J98" s="31">
        <v>0</v>
      </c>
      <c r="K98" s="31">
        <v>0</v>
      </c>
      <c r="L98" s="31">
        <v>0</v>
      </c>
      <c r="M98" s="31">
        <v>0</v>
      </c>
      <c r="N98" s="9">
        <v>0</v>
      </c>
      <c r="O98" s="9" t="s">
        <v>822</v>
      </c>
      <c r="P98" s="32">
        <v>4826</v>
      </c>
      <c r="S98" s="44"/>
    </row>
    <row r="99" spans="1:19" s="10" customFormat="1" hidden="1" x14ac:dyDescent="0.25">
      <c r="A99" s="7">
        <v>114</v>
      </c>
      <c r="B99" s="7">
        <v>220123</v>
      </c>
      <c r="C99" s="8" t="s">
        <v>427</v>
      </c>
      <c r="D99" s="41" t="str">
        <f>VLOOKUP(B99,'[1]Ledger 24-25'!$B$5:$AF$562,3,0)</f>
        <v>B</v>
      </c>
      <c r="E99" s="42">
        <f>VLOOKUP(B99,'[1]Ledger 24-25'!$B$5:$AF$562,4,0)</f>
        <v>111</v>
      </c>
      <c r="F99" s="42">
        <f>VLOOKUP(B99,'[1]Ledger 24-25'!$B$5:$AF$562,7,0)</f>
        <v>107</v>
      </c>
      <c r="G99" s="23" t="s">
        <v>819</v>
      </c>
      <c r="H99" s="23">
        <v>2025</v>
      </c>
      <c r="I99" s="30">
        <v>5944</v>
      </c>
      <c r="J99" s="31">
        <v>0</v>
      </c>
      <c r="K99" s="31">
        <v>0</v>
      </c>
      <c r="L99" s="31">
        <v>0</v>
      </c>
      <c r="M99" s="31">
        <v>0</v>
      </c>
      <c r="N99" s="9">
        <v>0</v>
      </c>
      <c r="O99" s="9" t="s">
        <v>822</v>
      </c>
      <c r="P99" s="32">
        <v>5944</v>
      </c>
      <c r="S99" s="44"/>
    </row>
    <row r="100" spans="1:19" s="10" customFormat="1" hidden="1" x14ac:dyDescent="0.25">
      <c r="A100" s="7">
        <v>115</v>
      </c>
      <c r="B100" s="7">
        <v>220125</v>
      </c>
      <c r="C100" s="8" t="s">
        <v>39</v>
      </c>
      <c r="D100" s="41" t="str">
        <f>VLOOKUP(B100,'[1]Ledger 24-25'!$B$5:$AF$562,3,0)</f>
        <v>C</v>
      </c>
      <c r="E100" s="42">
        <f>VLOOKUP(B100,'[1]Ledger 24-25'!$B$5:$AF$562,4,0)</f>
        <v>125</v>
      </c>
      <c r="F100" s="42">
        <f>VLOOKUP(B100,'[1]Ledger 24-25'!$B$5:$AF$562,7,0)</f>
        <v>108</v>
      </c>
      <c r="G100" s="23" t="s">
        <v>819</v>
      </c>
      <c r="H100" s="23">
        <v>2025</v>
      </c>
      <c r="I100" s="30">
        <v>3822</v>
      </c>
      <c r="J100" s="31">
        <v>0</v>
      </c>
      <c r="K100" s="31">
        <v>0</v>
      </c>
      <c r="L100" s="31">
        <v>0</v>
      </c>
      <c r="M100" s="31">
        <v>0</v>
      </c>
      <c r="N100" s="9">
        <v>0</v>
      </c>
      <c r="O100" s="9" t="s">
        <v>822</v>
      </c>
      <c r="P100" s="32">
        <v>3822</v>
      </c>
      <c r="S100" s="44"/>
    </row>
    <row r="101" spans="1:19" s="10" customFormat="1" hidden="1" x14ac:dyDescent="0.25">
      <c r="A101" s="7">
        <v>116</v>
      </c>
      <c r="B101" s="7">
        <v>220133</v>
      </c>
      <c r="C101" s="8" t="s">
        <v>430</v>
      </c>
      <c r="D101" s="41" t="str">
        <f>VLOOKUP(B101,'[1]Ledger 24-25'!$B$5:$AF$562,3,0)</f>
        <v>B</v>
      </c>
      <c r="E101" s="42">
        <f>VLOOKUP(B101,'[1]Ledger 24-25'!$B$5:$AF$562,4,0)</f>
        <v>215</v>
      </c>
      <c r="F101" s="42">
        <f>VLOOKUP(B101,'[1]Ledger 24-25'!$B$5:$AF$562,7,0)</f>
        <v>109</v>
      </c>
      <c r="G101" s="23" t="s">
        <v>819</v>
      </c>
      <c r="H101" s="23">
        <v>2025</v>
      </c>
      <c r="I101" s="30">
        <v>3989</v>
      </c>
      <c r="J101" s="31">
        <v>0</v>
      </c>
      <c r="K101" s="31">
        <v>0</v>
      </c>
      <c r="L101" s="31">
        <v>0</v>
      </c>
      <c r="M101" s="31">
        <v>0</v>
      </c>
      <c r="N101" s="9">
        <v>0</v>
      </c>
      <c r="O101" s="9" t="s">
        <v>822</v>
      </c>
      <c r="P101" s="32">
        <v>3989</v>
      </c>
      <c r="S101" s="44"/>
    </row>
    <row r="102" spans="1:19" s="10" customFormat="1" hidden="1" x14ac:dyDescent="0.25">
      <c r="A102" s="7">
        <v>117</v>
      </c>
      <c r="B102" s="7">
        <v>220137</v>
      </c>
      <c r="C102" s="8" t="s">
        <v>432</v>
      </c>
      <c r="D102" s="41" t="str">
        <f>VLOOKUP(B102,'[1]Ledger 24-25'!$B$5:$AF$562,3,0)</f>
        <v>B</v>
      </c>
      <c r="E102" s="42">
        <f>VLOOKUP(B102,'[1]Ledger 24-25'!$B$5:$AF$562,4,0)</f>
        <v>121</v>
      </c>
      <c r="F102" s="42">
        <f>VLOOKUP(B102,'[1]Ledger 24-25'!$B$5:$AF$562,7,0)</f>
        <v>110</v>
      </c>
      <c r="G102" s="23" t="s">
        <v>819</v>
      </c>
      <c r="H102" s="23">
        <v>2025</v>
      </c>
      <c r="I102" s="30">
        <v>8515</v>
      </c>
      <c r="J102" s="31">
        <v>0</v>
      </c>
      <c r="K102" s="31">
        <v>0</v>
      </c>
      <c r="L102" s="31">
        <v>0</v>
      </c>
      <c r="M102" s="31">
        <v>0</v>
      </c>
      <c r="N102" s="9">
        <v>0</v>
      </c>
      <c r="O102" s="9" t="s">
        <v>822</v>
      </c>
      <c r="P102" s="32">
        <v>8515</v>
      </c>
      <c r="S102" s="44"/>
    </row>
    <row r="103" spans="1:19" s="10" customFormat="1" hidden="1" x14ac:dyDescent="0.25">
      <c r="A103" s="7">
        <v>118</v>
      </c>
      <c r="B103" s="7">
        <v>220139</v>
      </c>
      <c r="C103" s="8" t="s">
        <v>434</v>
      </c>
      <c r="D103" s="41" t="str">
        <f>VLOOKUP(B103,'[1]Ledger 24-25'!$B$5:$AF$562,3,0)</f>
        <v>C</v>
      </c>
      <c r="E103" s="42">
        <f>VLOOKUP(B103,'[1]Ledger 24-25'!$B$5:$AF$562,4,0)</f>
        <v>228</v>
      </c>
      <c r="F103" s="42">
        <f>VLOOKUP(B103,'[1]Ledger 24-25'!$B$5:$AF$562,7,0)</f>
        <v>111</v>
      </c>
      <c r="G103" s="23" t="s">
        <v>819</v>
      </c>
      <c r="H103" s="23">
        <v>2025</v>
      </c>
      <c r="I103" s="30">
        <v>3472</v>
      </c>
      <c r="J103" s="31">
        <v>0</v>
      </c>
      <c r="K103" s="31">
        <v>0</v>
      </c>
      <c r="L103" s="31">
        <v>0</v>
      </c>
      <c r="M103" s="31">
        <v>0</v>
      </c>
      <c r="N103" s="9">
        <v>0</v>
      </c>
      <c r="O103" s="9" t="s">
        <v>822</v>
      </c>
      <c r="P103" s="32">
        <v>3472</v>
      </c>
      <c r="S103" s="44"/>
    </row>
    <row r="104" spans="1:19" s="10" customFormat="1" hidden="1" x14ac:dyDescent="0.25">
      <c r="A104" s="7">
        <v>119</v>
      </c>
      <c r="B104" s="7">
        <v>220142</v>
      </c>
      <c r="C104" s="8" t="s">
        <v>435</v>
      </c>
      <c r="D104" s="41" t="str">
        <f>VLOOKUP(B104,'[1]Ledger 24-25'!$B$5:$AF$562,3,0)</f>
        <v>C</v>
      </c>
      <c r="E104" s="42">
        <f>VLOOKUP(B104,'[1]Ledger 24-25'!$B$5:$AF$562,4,0)</f>
        <v>224</v>
      </c>
      <c r="F104" s="42">
        <f>VLOOKUP(B104,'[1]Ledger 24-25'!$B$5:$AF$562,7,0)</f>
        <v>112</v>
      </c>
      <c r="G104" s="23" t="s">
        <v>819</v>
      </c>
      <c r="H104" s="23">
        <v>2025</v>
      </c>
      <c r="I104" s="30">
        <v>2123</v>
      </c>
      <c r="J104" s="31">
        <v>0</v>
      </c>
      <c r="K104" s="31">
        <v>0</v>
      </c>
      <c r="L104" s="31">
        <v>0</v>
      </c>
      <c r="M104" s="31">
        <v>0</v>
      </c>
      <c r="N104" s="9">
        <v>0</v>
      </c>
      <c r="O104" s="9" t="s">
        <v>822</v>
      </c>
      <c r="P104" s="32">
        <v>2123</v>
      </c>
      <c r="S104" s="44"/>
    </row>
    <row r="105" spans="1:19" s="10" customFormat="1" hidden="1" x14ac:dyDescent="0.25">
      <c r="A105" s="7">
        <v>120</v>
      </c>
      <c r="B105" s="7">
        <v>220148</v>
      </c>
      <c r="C105" s="8" t="s">
        <v>437</v>
      </c>
      <c r="D105" s="41" t="str">
        <f>VLOOKUP(B105,'[1]Ledger 24-25'!$B$5:$AF$562,3,0)</f>
        <v>C</v>
      </c>
      <c r="E105" s="42">
        <f>VLOOKUP(B105,'[1]Ledger 24-25'!$B$5:$AF$562,4,0)</f>
        <v>229</v>
      </c>
      <c r="F105" s="42">
        <f>VLOOKUP(B105,'[1]Ledger 24-25'!$B$5:$AF$562,7,0)</f>
        <v>113</v>
      </c>
      <c r="G105" s="23" t="s">
        <v>819</v>
      </c>
      <c r="H105" s="23">
        <v>2025</v>
      </c>
      <c r="I105" s="30">
        <v>7900</v>
      </c>
      <c r="J105" s="31">
        <v>0</v>
      </c>
      <c r="K105" s="31">
        <v>0</v>
      </c>
      <c r="L105" s="31">
        <v>0</v>
      </c>
      <c r="M105" s="31">
        <v>0</v>
      </c>
      <c r="N105" s="9">
        <v>0</v>
      </c>
      <c r="O105" s="9" t="s">
        <v>822</v>
      </c>
      <c r="P105" s="32">
        <v>7900</v>
      </c>
      <c r="S105" s="44"/>
    </row>
    <row r="106" spans="1:19" s="10" customFormat="1" hidden="1" x14ac:dyDescent="0.25">
      <c r="A106" s="7">
        <v>121</v>
      </c>
      <c r="B106" s="7">
        <v>220172</v>
      </c>
      <c r="C106" s="8" t="s">
        <v>439</v>
      </c>
      <c r="D106" s="41" t="str">
        <f>VLOOKUP(B106,'[1]Ledger 24-25'!$B$5:$AF$562,3,0)</f>
        <v>E</v>
      </c>
      <c r="E106" s="42">
        <f>VLOOKUP(B106,'[1]Ledger 24-25'!$B$5:$AF$562,4,0)</f>
        <v>253</v>
      </c>
      <c r="F106" s="42">
        <f>VLOOKUP(B106,'[1]Ledger 24-25'!$B$5:$AF$562,7,0)</f>
        <v>114</v>
      </c>
      <c r="G106" s="23" t="s">
        <v>819</v>
      </c>
      <c r="H106" s="23">
        <v>2025</v>
      </c>
      <c r="I106" s="30">
        <v>3707</v>
      </c>
      <c r="J106" s="31">
        <v>-230</v>
      </c>
      <c r="K106" s="31">
        <v>0</v>
      </c>
      <c r="L106" s="31">
        <v>0</v>
      </c>
      <c r="M106" s="31">
        <v>0</v>
      </c>
      <c r="N106" s="9">
        <v>0</v>
      </c>
      <c r="O106" s="9" t="s">
        <v>822</v>
      </c>
      <c r="P106" s="32">
        <v>3477</v>
      </c>
      <c r="S106" s="44"/>
    </row>
    <row r="107" spans="1:19" s="10" customFormat="1" hidden="1" x14ac:dyDescent="0.25">
      <c r="A107" s="7">
        <v>122</v>
      </c>
      <c r="B107" s="7">
        <v>220174</v>
      </c>
      <c r="C107" s="8" t="s">
        <v>441</v>
      </c>
      <c r="D107" s="41" t="str">
        <f>VLOOKUP(B107,'[1]Ledger 24-25'!$B$5:$AF$562,3,0)</f>
        <v>A</v>
      </c>
      <c r="E107" s="42">
        <f>VLOOKUP(B107,'[1]Ledger 24-25'!$B$5:$AF$562,4,0)</f>
        <v>203</v>
      </c>
      <c r="F107" s="42">
        <f>VLOOKUP(B107,'[1]Ledger 24-25'!$B$5:$AF$562,7,0)</f>
        <v>115</v>
      </c>
      <c r="G107" s="23" t="s">
        <v>819</v>
      </c>
      <c r="H107" s="23">
        <v>2025</v>
      </c>
      <c r="I107" s="30">
        <v>7699</v>
      </c>
      <c r="J107" s="31">
        <v>0</v>
      </c>
      <c r="K107" s="31">
        <v>0</v>
      </c>
      <c r="L107" s="31">
        <v>0</v>
      </c>
      <c r="M107" s="31">
        <v>0</v>
      </c>
      <c r="N107" s="9">
        <v>0</v>
      </c>
      <c r="O107" s="9" t="s">
        <v>822</v>
      </c>
      <c r="P107" s="32">
        <v>7699</v>
      </c>
      <c r="S107" s="44"/>
    </row>
    <row r="108" spans="1:19" s="10" customFormat="1" hidden="1" x14ac:dyDescent="0.25">
      <c r="A108" s="7">
        <v>123</v>
      </c>
      <c r="B108" s="7">
        <v>220175</v>
      </c>
      <c r="C108" s="8" t="s">
        <v>442</v>
      </c>
      <c r="D108" s="41" t="str">
        <f>VLOOKUP(B108,'[1]Ledger 24-25'!$B$5:$AF$562,3,0)</f>
        <v>E</v>
      </c>
      <c r="E108" s="42">
        <f>VLOOKUP(B108,'[1]Ledger 24-25'!$B$5:$AF$562,4,0)</f>
        <v>249</v>
      </c>
      <c r="F108" s="42">
        <f>VLOOKUP(B108,'[1]Ledger 24-25'!$B$5:$AF$562,7,0)</f>
        <v>116</v>
      </c>
      <c r="G108" s="23" t="s">
        <v>819</v>
      </c>
      <c r="H108" s="23">
        <v>2025</v>
      </c>
      <c r="I108" s="30">
        <v>3963</v>
      </c>
      <c r="J108" s="31">
        <v>0</v>
      </c>
      <c r="K108" s="31">
        <v>0</v>
      </c>
      <c r="L108" s="31">
        <v>0</v>
      </c>
      <c r="M108" s="31">
        <v>0</v>
      </c>
      <c r="N108" s="9">
        <v>0</v>
      </c>
      <c r="O108" s="9" t="s">
        <v>822</v>
      </c>
      <c r="P108" s="32">
        <v>3963</v>
      </c>
      <c r="S108" s="44"/>
    </row>
    <row r="109" spans="1:19" s="10" customFormat="1" hidden="1" x14ac:dyDescent="0.25">
      <c r="A109" s="7">
        <v>124</v>
      </c>
      <c r="B109" s="7">
        <v>220182</v>
      </c>
      <c r="C109" s="8" t="s">
        <v>444</v>
      </c>
      <c r="D109" s="41" t="str">
        <f>VLOOKUP(B109,'[1]Ledger 24-25'!$B$5:$AF$562,3,0)</f>
        <v>B</v>
      </c>
      <c r="E109" s="42">
        <f>VLOOKUP(B109,'[1]Ledger 24-25'!$B$5:$AF$562,4,0)</f>
        <v>117</v>
      </c>
      <c r="F109" s="42">
        <f>VLOOKUP(B109,'[1]Ledger 24-25'!$B$5:$AF$562,7,0)</f>
        <v>117</v>
      </c>
      <c r="G109" s="23" t="s">
        <v>819</v>
      </c>
      <c r="H109" s="23">
        <v>2025</v>
      </c>
      <c r="I109" s="30">
        <v>5056</v>
      </c>
      <c r="J109" s="31">
        <v>0</v>
      </c>
      <c r="K109" s="31">
        <v>0</v>
      </c>
      <c r="L109" s="31">
        <v>0</v>
      </c>
      <c r="M109" s="31">
        <v>0</v>
      </c>
      <c r="N109" s="9">
        <v>0</v>
      </c>
      <c r="O109" s="9" t="s">
        <v>822</v>
      </c>
      <c r="P109" s="32">
        <v>5056</v>
      </c>
      <c r="S109" s="44"/>
    </row>
    <row r="110" spans="1:19" s="10" customFormat="1" hidden="1" x14ac:dyDescent="0.25">
      <c r="A110" s="7">
        <v>125</v>
      </c>
      <c r="B110" s="7">
        <v>220195</v>
      </c>
      <c r="C110" s="8" t="s">
        <v>446</v>
      </c>
      <c r="D110" s="41" t="str">
        <f>VLOOKUP(B110,'[1]Ledger 24-25'!$B$5:$AF$562,3,0)</f>
        <v>C</v>
      </c>
      <c r="E110" s="42">
        <f>VLOOKUP(B110,'[1]Ledger 24-25'!$B$5:$AF$562,4,0)</f>
        <v>226</v>
      </c>
      <c r="F110" s="42">
        <f>VLOOKUP(B110,'[1]Ledger 24-25'!$B$5:$AF$562,7,0)</f>
        <v>118</v>
      </c>
      <c r="G110" s="23" t="s">
        <v>819</v>
      </c>
      <c r="H110" s="23">
        <v>2025</v>
      </c>
      <c r="I110" s="30">
        <v>5154</v>
      </c>
      <c r="J110" s="31">
        <v>0</v>
      </c>
      <c r="K110" s="31">
        <v>0</v>
      </c>
      <c r="L110" s="31">
        <v>0</v>
      </c>
      <c r="M110" s="31">
        <v>0</v>
      </c>
      <c r="N110" s="9">
        <v>0</v>
      </c>
      <c r="O110" s="9" t="s">
        <v>822</v>
      </c>
      <c r="P110" s="32">
        <v>5154</v>
      </c>
      <c r="S110" s="44"/>
    </row>
    <row r="111" spans="1:19" s="10" customFormat="1" hidden="1" x14ac:dyDescent="0.25">
      <c r="A111" s="7">
        <v>126</v>
      </c>
      <c r="B111" s="7">
        <v>220199</v>
      </c>
      <c r="C111" s="8" t="s">
        <v>447</v>
      </c>
      <c r="D111" s="41" t="str">
        <f>VLOOKUP(B111,'[1]Ledger 24-25'!$B$5:$AF$562,3,0)</f>
        <v>C</v>
      </c>
      <c r="E111" s="42">
        <f>VLOOKUP(B111,'[1]Ledger 24-25'!$B$5:$AF$562,4,0)</f>
        <v>129</v>
      </c>
      <c r="F111" s="42">
        <f>VLOOKUP(B111,'[1]Ledger 24-25'!$B$5:$AF$562,7,0)</f>
        <v>119</v>
      </c>
      <c r="G111" s="23" t="s">
        <v>819</v>
      </c>
      <c r="H111" s="23">
        <v>2025</v>
      </c>
      <c r="I111" s="30">
        <v>4085</v>
      </c>
      <c r="J111" s="31">
        <v>0</v>
      </c>
      <c r="K111" s="31">
        <v>0</v>
      </c>
      <c r="L111" s="31">
        <v>0</v>
      </c>
      <c r="M111" s="31">
        <v>0</v>
      </c>
      <c r="N111" s="9">
        <v>0</v>
      </c>
      <c r="O111" s="9" t="s">
        <v>822</v>
      </c>
      <c r="P111" s="32">
        <v>4085</v>
      </c>
      <c r="S111" s="44"/>
    </row>
    <row r="112" spans="1:19" s="10" customFormat="1" hidden="1" x14ac:dyDescent="0.25">
      <c r="A112" s="7">
        <v>127</v>
      </c>
      <c r="B112" s="7">
        <v>220206</v>
      </c>
      <c r="C112" s="8" t="s">
        <v>449</v>
      </c>
      <c r="D112" s="41" t="str">
        <f>VLOOKUP(B112,'[1]Ledger 24-25'!$B$5:$AF$562,3,0)</f>
        <v>C</v>
      </c>
      <c r="E112" s="42">
        <f>VLOOKUP(B112,'[1]Ledger 24-25'!$B$5:$AF$562,4,0)</f>
        <v>127</v>
      </c>
      <c r="F112" s="42">
        <f>VLOOKUP(B112,'[1]Ledger 24-25'!$B$5:$AF$562,7,0)</f>
        <v>120</v>
      </c>
      <c r="G112" s="23" t="s">
        <v>819</v>
      </c>
      <c r="H112" s="23">
        <v>2025</v>
      </c>
      <c r="I112" s="30">
        <v>3400</v>
      </c>
      <c r="J112" s="31">
        <v>0</v>
      </c>
      <c r="K112" s="31">
        <v>0</v>
      </c>
      <c r="L112" s="31">
        <v>0</v>
      </c>
      <c r="M112" s="31">
        <v>0</v>
      </c>
      <c r="N112" s="9">
        <v>0</v>
      </c>
      <c r="O112" s="9" t="s">
        <v>822</v>
      </c>
      <c r="P112" s="32">
        <v>3400</v>
      </c>
      <c r="S112" s="44"/>
    </row>
    <row r="113" spans="1:19" s="10" customFormat="1" hidden="1" x14ac:dyDescent="0.25">
      <c r="A113" s="7">
        <v>128</v>
      </c>
      <c r="B113" s="7">
        <v>220211</v>
      </c>
      <c r="C113" s="8" t="s">
        <v>450</v>
      </c>
      <c r="D113" s="41" t="str">
        <f>VLOOKUP(B113,'[1]Ledger 24-25'!$B$5:$AF$562,3,0)</f>
        <v>D</v>
      </c>
      <c r="E113" s="42">
        <f>VLOOKUP(B113,'[1]Ledger 24-25'!$B$5:$AF$562,4,0)</f>
        <v>142</v>
      </c>
      <c r="F113" s="42">
        <f>VLOOKUP(B113,'[1]Ledger 24-25'!$B$5:$AF$562,7,0)</f>
        <v>121</v>
      </c>
      <c r="G113" s="23" t="s">
        <v>819</v>
      </c>
      <c r="H113" s="23">
        <v>2025</v>
      </c>
      <c r="I113" s="30">
        <v>4627</v>
      </c>
      <c r="J113" s="31">
        <v>0</v>
      </c>
      <c r="K113" s="31">
        <v>0</v>
      </c>
      <c r="L113" s="31">
        <v>0</v>
      </c>
      <c r="M113" s="31">
        <v>0</v>
      </c>
      <c r="N113" s="9">
        <v>0</v>
      </c>
      <c r="O113" s="9" t="s">
        <v>822</v>
      </c>
      <c r="P113" s="32">
        <v>4627</v>
      </c>
      <c r="S113" s="44"/>
    </row>
    <row r="114" spans="1:19" s="10" customFormat="1" x14ac:dyDescent="0.25">
      <c r="A114" s="7">
        <v>129</v>
      </c>
      <c r="B114" s="7">
        <v>220213</v>
      </c>
      <c r="C114" s="8" t="s">
        <v>451</v>
      </c>
      <c r="D114" s="41" t="str">
        <f>VLOOKUP(B114,'[1]Ledger 24-25'!$B$5:$AF$562,3,0)</f>
        <v>E</v>
      </c>
      <c r="E114" s="42">
        <f>VLOOKUP(B114,'[1]Ledger 24-25'!$B$5:$AF$562,4,0)</f>
        <v>155</v>
      </c>
      <c r="F114" s="42">
        <f>VLOOKUP(B114,'[1]Ledger 24-25'!$B$5:$AF$562,7,0)</f>
        <v>122</v>
      </c>
      <c r="G114" s="23" t="s">
        <v>819</v>
      </c>
      <c r="H114" s="23">
        <v>2025</v>
      </c>
      <c r="I114" s="30">
        <v>8105</v>
      </c>
      <c r="J114" s="31">
        <v>-2184</v>
      </c>
      <c r="K114" s="31">
        <v>0</v>
      </c>
      <c r="L114" s="31">
        <v>0</v>
      </c>
      <c r="M114" s="31">
        <v>0</v>
      </c>
      <c r="N114" s="9">
        <v>0</v>
      </c>
      <c r="O114" s="9" t="s">
        <v>822</v>
      </c>
      <c r="P114" s="32">
        <v>5921</v>
      </c>
      <c r="S114" s="44"/>
    </row>
    <row r="115" spans="1:19" s="10" customFormat="1" hidden="1" x14ac:dyDescent="0.25">
      <c r="A115" s="7">
        <v>130</v>
      </c>
      <c r="B115" s="7">
        <v>220219</v>
      </c>
      <c r="C115" s="8" t="s">
        <v>452</v>
      </c>
      <c r="D115" s="41" t="str">
        <f>VLOOKUP(B115,'[1]Ledger 24-25'!$B$5:$AF$562,3,0)</f>
        <v>C</v>
      </c>
      <c r="E115" s="42">
        <f>VLOOKUP(B115,'[1]Ledger 24-25'!$B$5:$AF$562,4,0)</f>
        <v>132</v>
      </c>
      <c r="F115" s="42">
        <f>VLOOKUP(B115,'[1]Ledger 24-25'!$B$5:$AF$562,7,0)</f>
        <v>123</v>
      </c>
      <c r="G115" s="23" t="s">
        <v>819</v>
      </c>
      <c r="H115" s="23">
        <v>2025</v>
      </c>
      <c r="I115" s="30">
        <v>5038</v>
      </c>
      <c r="J115" s="31">
        <v>-315</v>
      </c>
      <c r="K115" s="31">
        <v>0</v>
      </c>
      <c r="L115" s="31">
        <v>0</v>
      </c>
      <c r="M115" s="31">
        <v>0</v>
      </c>
      <c r="N115" s="9">
        <v>-3067</v>
      </c>
      <c r="O115" s="9" t="s">
        <v>803</v>
      </c>
      <c r="P115" s="32">
        <v>1656</v>
      </c>
      <c r="S115" s="44"/>
    </row>
    <row r="116" spans="1:19" s="10" customFormat="1" hidden="1" x14ac:dyDescent="0.25">
      <c r="A116" s="7">
        <v>131</v>
      </c>
      <c r="B116" s="7">
        <v>220220</v>
      </c>
      <c r="C116" s="8" t="s">
        <v>454</v>
      </c>
      <c r="D116" s="41" t="str">
        <f>VLOOKUP(B116,'[1]Ledger 24-25'!$B$5:$AF$562,3,0)</f>
        <v>B</v>
      </c>
      <c r="E116" s="42">
        <f>VLOOKUP(B116,'[1]Ledger 24-25'!$B$5:$AF$562,4,0)</f>
        <v>221</v>
      </c>
      <c r="F116" s="42">
        <f>VLOOKUP(B116,'[1]Ledger 24-25'!$B$5:$AF$562,7,0)</f>
        <v>124</v>
      </c>
      <c r="G116" s="23" t="s">
        <v>819</v>
      </c>
      <c r="H116" s="23">
        <v>2025</v>
      </c>
      <c r="I116" s="30">
        <v>4490</v>
      </c>
      <c r="J116" s="31">
        <v>-91</v>
      </c>
      <c r="K116" s="31">
        <v>0</v>
      </c>
      <c r="L116" s="31">
        <v>0</v>
      </c>
      <c r="M116" s="31">
        <v>0</v>
      </c>
      <c r="N116" s="9">
        <v>0</v>
      </c>
      <c r="O116" s="9" t="s">
        <v>822</v>
      </c>
      <c r="P116" s="32">
        <v>4399</v>
      </c>
      <c r="S116" s="44"/>
    </row>
    <row r="117" spans="1:19" s="10" customFormat="1" hidden="1" x14ac:dyDescent="0.25">
      <c r="A117" s="7">
        <v>132</v>
      </c>
      <c r="B117" s="7">
        <v>220223</v>
      </c>
      <c r="C117" s="8" t="s">
        <v>456</v>
      </c>
      <c r="D117" s="41" t="str">
        <f>VLOOKUP(B117,'[1]Ledger 24-25'!$B$5:$AF$562,3,0)</f>
        <v>B</v>
      </c>
      <c r="E117" s="42">
        <f>VLOOKUP(B117,'[1]Ledger 24-25'!$B$5:$AF$562,4,0)</f>
        <v>222</v>
      </c>
      <c r="F117" s="42">
        <f>VLOOKUP(B117,'[1]Ledger 24-25'!$B$5:$AF$562,7,0)</f>
        <v>125</v>
      </c>
      <c r="G117" s="23" t="s">
        <v>819</v>
      </c>
      <c r="H117" s="23">
        <v>2025</v>
      </c>
      <c r="I117" s="30">
        <v>3920</v>
      </c>
      <c r="J117" s="31">
        <v>0</v>
      </c>
      <c r="K117" s="31">
        <v>0</v>
      </c>
      <c r="L117" s="31">
        <v>0</v>
      </c>
      <c r="M117" s="31">
        <v>0</v>
      </c>
      <c r="N117" s="9">
        <v>0</v>
      </c>
      <c r="O117" s="9" t="s">
        <v>822</v>
      </c>
      <c r="P117" s="32">
        <v>3920</v>
      </c>
      <c r="S117" s="44"/>
    </row>
    <row r="118" spans="1:19" s="10" customFormat="1" hidden="1" x14ac:dyDescent="0.25">
      <c r="A118" s="7">
        <v>133</v>
      </c>
      <c r="B118" s="7">
        <v>220227</v>
      </c>
      <c r="C118" s="8" t="s">
        <v>457</v>
      </c>
      <c r="D118" s="41" t="str">
        <f>VLOOKUP(B118,'[1]Ledger 24-25'!$B$5:$AF$562,3,0)</f>
        <v>C</v>
      </c>
      <c r="E118" s="42">
        <f>VLOOKUP(B118,'[1]Ledger 24-25'!$B$5:$AF$562,4,0)</f>
        <v>232</v>
      </c>
      <c r="F118" s="42">
        <f>VLOOKUP(B118,'[1]Ledger 24-25'!$B$5:$AF$562,7,0)</f>
        <v>126</v>
      </c>
      <c r="G118" s="23" t="s">
        <v>819</v>
      </c>
      <c r="H118" s="23">
        <v>2025</v>
      </c>
      <c r="I118" s="30">
        <v>3661</v>
      </c>
      <c r="J118" s="31">
        <v>0</v>
      </c>
      <c r="K118" s="31">
        <v>0</v>
      </c>
      <c r="L118" s="31">
        <v>0</v>
      </c>
      <c r="M118" s="31">
        <v>0</v>
      </c>
      <c r="N118" s="9">
        <v>0</v>
      </c>
      <c r="O118" s="9" t="s">
        <v>822</v>
      </c>
      <c r="P118" s="32">
        <v>3661</v>
      </c>
      <c r="S118" s="44"/>
    </row>
    <row r="119" spans="1:19" s="10" customFormat="1" hidden="1" x14ac:dyDescent="0.25">
      <c r="A119" s="7">
        <v>134</v>
      </c>
      <c r="B119" s="7">
        <v>220230</v>
      </c>
      <c r="C119" s="8" t="s">
        <v>459</v>
      </c>
      <c r="D119" s="41" t="str">
        <f>VLOOKUP(B119,'[1]Ledger 24-25'!$B$5:$AF$562,3,0)</f>
        <v>D</v>
      </c>
      <c r="E119" s="42">
        <f>VLOOKUP(B119,'[1]Ledger 24-25'!$B$5:$AF$562,4,0)</f>
        <v>138</v>
      </c>
      <c r="F119" s="42">
        <f>VLOOKUP(B119,'[1]Ledger 24-25'!$B$5:$AF$562,7,0)</f>
        <v>127</v>
      </c>
      <c r="G119" s="23" t="s">
        <v>819</v>
      </c>
      <c r="H119" s="23">
        <v>2025</v>
      </c>
      <c r="I119" s="30">
        <v>6840</v>
      </c>
      <c r="J119" s="31">
        <v>0</v>
      </c>
      <c r="K119" s="31">
        <v>0</v>
      </c>
      <c r="L119" s="31">
        <v>0</v>
      </c>
      <c r="M119" s="31">
        <v>0</v>
      </c>
      <c r="N119" s="9">
        <v>0</v>
      </c>
      <c r="O119" s="9" t="s">
        <v>822</v>
      </c>
      <c r="P119" s="32">
        <v>6840</v>
      </c>
      <c r="S119" s="44"/>
    </row>
    <row r="120" spans="1:19" s="10" customFormat="1" hidden="1" x14ac:dyDescent="0.25">
      <c r="A120" s="7">
        <v>135</v>
      </c>
      <c r="B120" s="7">
        <v>220240</v>
      </c>
      <c r="C120" s="8" t="s">
        <v>461</v>
      </c>
      <c r="D120" s="41" t="str">
        <f>VLOOKUP(B120,'[1]Ledger 24-25'!$B$5:$AF$562,3,0)</f>
        <v>B</v>
      </c>
      <c r="E120" s="42">
        <f>VLOOKUP(B120,'[1]Ledger 24-25'!$B$5:$AF$562,4,0)</f>
        <v>221</v>
      </c>
      <c r="F120" s="42">
        <f>VLOOKUP(B120,'[1]Ledger 24-25'!$B$5:$AF$562,7,0)</f>
        <v>128</v>
      </c>
      <c r="G120" s="23" t="s">
        <v>819</v>
      </c>
      <c r="H120" s="23">
        <v>2025</v>
      </c>
      <c r="I120" s="30">
        <v>7214</v>
      </c>
      <c r="J120" s="31">
        <v>-140</v>
      </c>
      <c r="K120" s="31">
        <v>0</v>
      </c>
      <c r="L120" s="31">
        <v>0</v>
      </c>
      <c r="M120" s="31">
        <v>0</v>
      </c>
      <c r="N120" s="9">
        <v>0</v>
      </c>
      <c r="O120" s="9" t="s">
        <v>822</v>
      </c>
      <c r="P120" s="32">
        <v>7074</v>
      </c>
      <c r="S120" s="44"/>
    </row>
    <row r="121" spans="1:19" s="10" customFormat="1" hidden="1" x14ac:dyDescent="0.25">
      <c r="A121" s="7">
        <v>136</v>
      </c>
      <c r="B121" s="7">
        <v>220243</v>
      </c>
      <c r="C121" s="8" t="s">
        <v>463</v>
      </c>
      <c r="D121" s="41" t="str">
        <f>VLOOKUP(B121,'[1]Ledger 24-25'!$B$5:$AF$562,3,0)</f>
        <v>D</v>
      </c>
      <c r="E121" s="42">
        <f>VLOOKUP(B121,'[1]Ledger 24-25'!$B$5:$AF$562,4,0)</f>
        <v>141</v>
      </c>
      <c r="F121" s="42">
        <f>VLOOKUP(B121,'[1]Ledger 24-25'!$B$5:$AF$562,7,0)</f>
        <v>129</v>
      </c>
      <c r="G121" s="23" t="s">
        <v>819</v>
      </c>
      <c r="H121" s="23">
        <v>2025</v>
      </c>
      <c r="I121" s="30">
        <v>4054</v>
      </c>
      <c r="J121" s="31">
        <v>0</v>
      </c>
      <c r="K121" s="31">
        <v>0</v>
      </c>
      <c r="L121" s="31">
        <v>0</v>
      </c>
      <c r="M121" s="31">
        <v>0</v>
      </c>
      <c r="N121" s="9">
        <v>0</v>
      </c>
      <c r="O121" s="9" t="s">
        <v>822</v>
      </c>
      <c r="P121" s="32">
        <v>4054</v>
      </c>
      <c r="S121" s="44"/>
    </row>
    <row r="122" spans="1:19" s="10" customFormat="1" hidden="1" x14ac:dyDescent="0.25">
      <c r="A122" s="7">
        <v>137</v>
      </c>
      <c r="B122" s="7">
        <v>220244</v>
      </c>
      <c r="C122" s="8" t="s">
        <v>465</v>
      </c>
      <c r="D122" s="41" t="str">
        <f>VLOOKUP(B122,'[1]Ledger 24-25'!$B$5:$AF$562,3,0)</f>
        <v>E</v>
      </c>
      <c r="E122" s="42">
        <f>VLOOKUP(B122,'[1]Ledger 24-25'!$B$5:$AF$562,4,0)</f>
        <v>250</v>
      </c>
      <c r="F122" s="42">
        <f>VLOOKUP(B122,'[1]Ledger 24-25'!$B$5:$AF$562,7,0)</f>
        <v>130</v>
      </c>
      <c r="G122" s="23" t="s">
        <v>819</v>
      </c>
      <c r="H122" s="23">
        <v>2025</v>
      </c>
      <c r="I122" s="30">
        <v>6669</v>
      </c>
      <c r="J122" s="31">
        <v>0</v>
      </c>
      <c r="K122" s="31">
        <v>0</v>
      </c>
      <c r="L122" s="31">
        <v>0</v>
      </c>
      <c r="M122" s="31">
        <v>0</v>
      </c>
      <c r="N122" s="9">
        <v>0</v>
      </c>
      <c r="O122" s="9" t="s">
        <v>822</v>
      </c>
      <c r="P122" s="32">
        <v>6669</v>
      </c>
      <c r="S122" s="44"/>
    </row>
    <row r="123" spans="1:19" s="10" customFormat="1" hidden="1" x14ac:dyDescent="0.25">
      <c r="A123" s="7">
        <v>138</v>
      </c>
      <c r="B123" s="7">
        <v>220245</v>
      </c>
      <c r="C123" s="8" t="s">
        <v>467</v>
      </c>
      <c r="D123" s="41" t="str">
        <f>VLOOKUP(B123,'[1]Ledger 24-25'!$B$5:$AF$562,3,0)</f>
        <v>E</v>
      </c>
      <c r="E123" s="42">
        <f>VLOOKUP(B123,'[1]Ledger 24-25'!$B$5:$AF$562,4,0)</f>
        <v>257</v>
      </c>
      <c r="F123" s="42">
        <f>VLOOKUP(B123,'[1]Ledger 24-25'!$B$5:$AF$562,7,0)</f>
        <v>131</v>
      </c>
      <c r="G123" s="23" t="s">
        <v>819</v>
      </c>
      <c r="H123" s="23">
        <v>2025</v>
      </c>
      <c r="I123" s="30">
        <v>4204</v>
      </c>
      <c r="J123" s="31">
        <v>135</v>
      </c>
      <c r="K123" s="31">
        <v>0</v>
      </c>
      <c r="L123" s="31">
        <v>0</v>
      </c>
      <c r="M123" s="31">
        <v>0</v>
      </c>
      <c r="N123" s="9">
        <v>0</v>
      </c>
      <c r="O123" s="9" t="s">
        <v>822</v>
      </c>
      <c r="P123" s="32">
        <v>4339</v>
      </c>
      <c r="S123" s="44"/>
    </row>
    <row r="124" spans="1:19" s="10" customFormat="1" hidden="1" x14ac:dyDescent="0.25">
      <c r="A124" s="7">
        <v>139</v>
      </c>
      <c r="B124" s="7">
        <v>220251</v>
      </c>
      <c r="C124" s="8" t="s">
        <v>469</v>
      </c>
      <c r="D124" s="41" t="str">
        <f>VLOOKUP(B124,'[1]Ledger 24-25'!$B$5:$AF$562,3,0)</f>
        <v>B</v>
      </c>
      <c r="E124" s="42">
        <f>VLOOKUP(B124,'[1]Ledger 24-25'!$B$5:$AF$562,4,0)</f>
        <v>215</v>
      </c>
      <c r="F124" s="42">
        <f>VLOOKUP(B124,'[1]Ledger 24-25'!$B$5:$AF$562,7,0)</f>
        <v>132</v>
      </c>
      <c r="G124" s="23" t="s">
        <v>819</v>
      </c>
      <c r="H124" s="23">
        <v>2025</v>
      </c>
      <c r="I124" s="30">
        <v>4205</v>
      </c>
      <c r="J124" s="31">
        <v>0</v>
      </c>
      <c r="K124" s="31">
        <v>0</v>
      </c>
      <c r="L124" s="31">
        <v>0</v>
      </c>
      <c r="M124" s="31">
        <v>0</v>
      </c>
      <c r="N124" s="9">
        <v>0</v>
      </c>
      <c r="O124" s="9" t="s">
        <v>822</v>
      </c>
      <c r="P124" s="32">
        <v>4205</v>
      </c>
      <c r="S124" s="44"/>
    </row>
    <row r="125" spans="1:19" s="10" customFormat="1" hidden="1" x14ac:dyDescent="0.25">
      <c r="A125" s="7">
        <v>140</v>
      </c>
      <c r="B125" s="7">
        <v>220262</v>
      </c>
      <c r="C125" s="8" t="s">
        <v>470</v>
      </c>
      <c r="D125" s="41" t="str">
        <f>VLOOKUP(B125,'[1]Ledger 24-25'!$B$5:$AF$562,3,0)</f>
        <v>A</v>
      </c>
      <c r="E125" s="42">
        <f>VLOOKUP(B125,'[1]Ledger 24-25'!$B$5:$AF$562,4,0)</f>
        <v>207</v>
      </c>
      <c r="F125" s="42">
        <f>VLOOKUP(B125,'[1]Ledger 24-25'!$B$5:$AF$562,7,0)</f>
        <v>133</v>
      </c>
      <c r="G125" s="23" t="s">
        <v>819</v>
      </c>
      <c r="H125" s="23">
        <v>2025</v>
      </c>
      <c r="I125" s="30">
        <v>2455</v>
      </c>
      <c r="J125" s="31">
        <v>0</v>
      </c>
      <c r="K125" s="31">
        <v>0</v>
      </c>
      <c r="L125" s="31">
        <v>0</v>
      </c>
      <c r="M125" s="31">
        <v>0</v>
      </c>
      <c r="N125" s="9">
        <v>0</v>
      </c>
      <c r="O125" s="9" t="s">
        <v>822</v>
      </c>
      <c r="P125" s="32">
        <v>2455</v>
      </c>
      <c r="S125" s="44"/>
    </row>
    <row r="126" spans="1:19" s="10" customFormat="1" hidden="1" x14ac:dyDescent="0.25">
      <c r="A126" s="7">
        <v>141</v>
      </c>
      <c r="B126" s="7">
        <v>220267</v>
      </c>
      <c r="C126" s="8" t="s">
        <v>472</v>
      </c>
      <c r="D126" s="41" t="str">
        <f>VLOOKUP(B126,'[1]Ledger 24-25'!$B$5:$AF$562,3,0)</f>
        <v>D</v>
      </c>
      <c r="E126" s="42">
        <f>VLOOKUP(B126,'[1]Ledger 24-25'!$B$5:$AF$562,4,0)</f>
        <v>135</v>
      </c>
      <c r="F126" s="42">
        <f>VLOOKUP(B126,'[1]Ledger 24-25'!$B$5:$AF$562,7,0)</f>
        <v>134</v>
      </c>
      <c r="G126" s="23" t="s">
        <v>819</v>
      </c>
      <c r="H126" s="23">
        <v>2025</v>
      </c>
      <c r="I126" s="30">
        <v>4098</v>
      </c>
      <c r="J126" s="31">
        <v>0</v>
      </c>
      <c r="K126" s="31">
        <v>0</v>
      </c>
      <c r="L126" s="31">
        <v>0</v>
      </c>
      <c r="M126" s="31">
        <v>0</v>
      </c>
      <c r="N126" s="9">
        <v>0</v>
      </c>
      <c r="O126" s="9" t="s">
        <v>822</v>
      </c>
      <c r="P126" s="32">
        <v>4098</v>
      </c>
      <c r="S126" s="44"/>
    </row>
    <row r="127" spans="1:19" s="10" customFormat="1" hidden="1" x14ac:dyDescent="0.25">
      <c r="A127" s="7">
        <v>142</v>
      </c>
      <c r="B127" s="7">
        <v>220268</v>
      </c>
      <c r="C127" s="8" t="s">
        <v>474</v>
      </c>
      <c r="D127" s="41" t="str">
        <f>VLOOKUP(B127,'[1]Ledger 24-25'!$B$5:$AF$562,3,0)</f>
        <v>C</v>
      </c>
      <c r="E127" s="42">
        <f>VLOOKUP(B127,'[1]Ledger 24-25'!$B$5:$AF$562,4,0)</f>
        <v>232</v>
      </c>
      <c r="F127" s="42">
        <f>VLOOKUP(B127,'[1]Ledger 24-25'!$B$5:$AF$562,7,0)</f>
        <v>135</v>
      </c>
      <c r="G127" s="23" t="s">
        <v>819</v>
      </c>
      <c r="H127" s="23">
        <v>2025</v>
      </c>
      <c r="I127" s="30">
        <v>3869</v>
      </c>
      <c r="J127" s="31">
        <v>140</v>
      </c>
      <c r="K127" s="31">
        <v>0</v>
      </c>
      <c r="L127" s="31">
        <v>0</v>
      </c>
      <c r="M127" s="31">
        <v>0</v>
      </c>
      <c r="N127" s="9">
        <v>0</v>
      </c>
      <c r="O127" s="9" t="s">
        <v>822</v>
      </c>
      <c r="P127" s="32">
        <v>4009</v>
      </c>
      <c r="S127" s="44"/>
    </row>
    <row r="128" spans="1:19" s="10" customFormat="1" hidden="1" x14ac:dyDescent="0.25">
      <c r="A128" s="7">
        <v>143</v>
      </c>
      <c r="B128" s="7">
        <v>220269</v>
      </c>
      <c r="C128" s="8" t="s">
        <v>476</v>
      </c>
      <c r="D128" s="41" t="str">
        <f>VLOOKUP(B128,'[1]Ledger 24-25'!$B$5:$AF$562,3,0)</f>
        <v>D</v>
      </c>
      <c r="E128" s="42">
        <f>VLOOKUP(B128,'[1]Ledger 24-25'!$B$5:$AF$562,4,0)</f>
        <v>145</v>
      </c>
      <c r="F128" s="42">
        <f>VLOOKUP(B128,'[1]Ledger 24-25'!$B$5:$AF$562,7,0)</f>
        <v>136</v>
      </c>
      <c r="G128" s="23" t="s">
        <v>819</v>
      </c>
      <c r="H128" s="23">
        <v>2025</v>
      </c>
      <c r="I128" s="30">
        <v>3602</v>
      </c>
      <c r="J128" s="31">
        <v>0</v>
      </c>
      <c r="K128" s="31">
        <v>0</v>
      </c>
      <c r="L128" s="31">
        <v>0</v>
      </c>
      <c r="M128" s="31">
        <v>0</v>
      </c>
      <c r="N128" s="9">
        <v>0</v>
      </c>
      <c r="O128" s="9" t="s">
        <v>822</v>
      </c>
      <c r="P128" s="32">
        <v>3602</v>
      </c>
      <c r="S128" s="44"/>
    </row>
    <row r="129" spans="1:19" s="10" customFormat="1" hidden="1" x14ac:dyDescent="0.25">
      <c r="A129" s="7">
        <v>144</v>
      </c>
      <c r="B129" s="7">
        <v>220272</v>
      </c>
      <c r="C129" s="8" t="s">
        <v>477</v>
      </c>
      <c r="D129" s="41" t="str">
        <f>VLOOKUP(B129,'[1]Ledger 24-25'!$B$5:$AF$562,3,0)</f>
        <v>D</v>
      </c>
      <c r="E129" s="42">
        <f>VLOOKUP(B129,'[1]Ledger 24-25'!$B$5:$AF$562,4,0)</f>
        <v>241</v>
      </c>
      <c r="F129" s="42">
        <f>VLOOKUP(B129,'[1]Ledger 24-25'!$B$5:$AF$562,7,0)</f>
        <v>137</v>
      </c>
      <c r="G129" s="23" t="s">
        <v>819</v>
      </c>
      <c r="H129" s="23">
        <v>2025</v>
      </c>
      <c r="I129" s="30">
        <v>5550</v>
      </c>
      <c r="J129" s="31">
        <v>0</v>
      </c>
      <c r="K129" s="31">
        <v>0</v>
      </c>
      <c r="L129" s="31">
        <v>0</v>
      </c>
      <c r="M129" s="31">
        <v>0</v>
      </c>
      <c r="N129" s="9">
        <v>0</v>
      </c>
      <c r="O129" s="9" t="s">
        <v>822</v>
      </c>
      <c r="P129" s="32">
        <v>5550</v>
      </c>
      <c r="S129" s="44"/>
    </row>
    <row r="130" spans="1:19" s="10" customFormat="1" hidden="1" x14ac:dyDescent="0.25">
      <c r="A130" s="7">
        <v>145</v>
      </c>
      <c r="B130" s="7">
        <v>220277</v>
      </c>
      <c r="C130" s="8" t="s">
        <v>479</v>
      </c>
      <c r="D130" s="41" t="str">
        <f>VLOOKUP(B130,'[1]Ledger 24-25'!$B$5:$AF$562,3,0)</f>
        <v>D</v>
      </c>
      <c r="E130" s="42">
        <f>VLOOKUP(B130,'[1]Ledger 24-25'!$B$5:$AF$562,4,0)</f>
        <v>145</v>
      </c>
      <c r="F130" s="42">
        <f>VLOOKUP(B130,'[1]Ledger 24-25'!$B$5:$AF$562,7,0)</f>
        <v>138</v>
      </c>
      <c r="G130" s="23" t="s">
        <v>819</v>
      </c>
      <c r="H130" s="23">
        <v>2025</v>
      </c>
      <c r="I130" s="30">
        <v>3795</v>
      </c>
      <c r="J130" s="31">
        <v>0</v>
      </c>
      <c r="K130" s="31">
        <v>0</v>
      </c>
      <c r="L130" s="31">
        <v>0</v>
      </c>
      <c r="M130" s="31">
        <v>0</v>
      </c>
      <c r="N130" s="9">
        <v>0</v>
      </c>
      <c r="O130" s="9" t="s">
        <v>822</v>
      </c>
      <c r="P130" s="32">
        <v>3795</v>
      </c>
      <c r="S130" s="44"/>
    </row>
    <row r="131" spans="1:19" s="10" customFormat="1" hidden="1" x14ac:dyDescent="0.25">
      <c r="A131" s="7">
        <v>146</v>
      </c>
      <c r="B131" s="7">
        <v>220285</v>
      </c>
      <c r="C131" s="8" t="s">
        <v>480</v>
      </c>
      <c r="D131" s="41" t="str">
        <f>VLOOKUP(B131,'[1]Ledger 24-25'!$B$5:$AF$562,3,0)</f>
        <v>E</v>
      </c>
      <c r="E131" s="42">
        <f>VLOOKUP(B131,'[1]Ledger 24-25'!$B$5:$AF$562,4,0)</f>
        <v>253</v>
      </c>
      <c r="F131" s="42">
        <f>VLOOKUP(B131,'[1]Ledger 24-25'!$B$5:$AF$562,7,0)</f>
        <v>139</v>
      </c>
      <c r="G131" s="23" t="s">
        <v>819</v>
      </c>
      <c r="H131" s="23">
        <v>2025</v>
      </c>
      <c r="I131" s="30">
        <v>3906</v>
      </c>
      <c r="J131" s="31">
        <v>0</v>
      </c>
      <c r="K131" s="31">
        <v>0</v>
      </c>
      <c r="L131" s="31">
        <v>0</v>
      </c>
      <c r="M131" s="31">
        <v>0</v>
      </c>
      <c r="N131" s="9">
        <v>0</v>
      </c>
      <c r="O131" s="9" t="s">
        <v>822</v>
      </c>
      <c r="P131" s="32">
        <v>3906</v>
      </c>
      <c r="S131" s="44"/>
    </row>
    <row r="132" spans="1:19" s="10" customFormat="1" hidden="1" x14ac:dyDescent="0.25">
      <c r="A132" s="7">
        <v>147</v>
      </c>
      <c r="B132" s="7">
        <v>220295</v>
      </c>
      <c r="C132" s="8" t="s">
        <v>481</v>
      </c>
      <c r="D132" s="41" t="str">
        <f>VLOOKUP(B132,'[1]Ledger 24-25'!$B$5:$AF$562,3,0)</f>
        <v>D</v>
      </c>
      <c r="E132" s="42">
        <f>VLOOKUP(B132,'[1]Ledger 24-25'!$B$5:$AF$562,4,0)</f>
        <v>146</v>
      </c>
      <c r="F132" s="42">
        <f>VLOOKUP(B132,'[1]Ledger 24-25'!$B$5:$AF$562,7,0)</f>
        <v>140</v>
      </c>
      <c r="G132" s="23" t="s">
        <v>819</v>
      </c>
      <c r="H132" s="23">
        <v>2025</v>
      </c>
      <c r="I132" s="30">
        <v>3824</v>
      </c>
      <c r="J132" s="31">
        <v>0</v>
      </c>
      <c r="K132" s="31">
        <v>0</v>
      </c>
      <c r="L132" s="31">
        <v>0</v>
      </c>
      <c r="M132" s="31">
        <v>0</v>
      </c>
      <c r="N132" s="9">
        <v>0</v>
      </c>
      <c r="O132" s="9" t="s">
        <v>822</v>
      </c>
      <c r="P132" s="32">
        <v>3824</v>
      </c>
      <c r="S132" s="44"/>
    </row>
    <row r="133" spans="1:19" s="10" customFormat="1" hidden="1" x14ac:dyDescent="0.25">
      <c r="A133" s="7">
        <v>148</v>
      </c>
      <c r="B133" s="7">
        <v>220297</v>
      </c>
      <c r="C133" s="8" t="s">
        <v>483</v>
      </c>
      <c r="D133" s="41" t="str">
        <f>VLOOKUP(B133,'[1]Ledger 24-25'!$B$5:$AF$562,3,0)</f>
        <v>E</v>
      </c>
      <c r="E133" s="42">
        <f>VLOOKUP(B133,'[1]Ledger 24-25'!$B$5:$AF$562,4,0)</f>
        <v>154</v>
      </c>
      <c r="F133" s="42">
        <f>VLOOKUP(B133,'[1]Ledger 24-25'!$B$5:$AF$562,7,0)</f>
        <v>141</v>
      </c>
      <c r="G133" s="23" t="s">
        <v>819</v>
      </c>
      <c r="H133" s="23">
        <v>2025</v>
      </c>
      <c r="I133" s="30">
        <v>4058</v>
      </c>
      <c r="J133" s="31">
        <v>0</v>
      </c>
      <c r="K133" s="31">
        <v>0</v>
      </c>
      <c r="L133" s="31">
        <v>0</v>
      </c>
      <c r="M133" s="31">
        <v>0</v>
      </c>
      <c r="N133" s="9">
        <v>0</v>
      </c>
      <c r="O133" s="9" t="s">
        <v>822</v>
      </c>
      <c r="P133" s="32">
        <v>4058</v>
      </c>
      <c r="S133" s="44"/>
    </row>
    <row r="134" spans="1:19" s="10" customFormat="1" hidden="1" x14ac:dyDescent="0.25">
      <c r="A134" s="7">
        <v>149</v>
      </c>
      <c r="B134" s="7">
        <v>220298</v>
      </c>
      <c r="C134" s="8" t="s">
        <v>485</v>
      </c>
      <c r="D134" s="41" t="str">
        <f>VLOOKUP(B134,'[1]Ledger 24-25'!$B$5:$AF$562,3,0)</f>
        <v>E</v>
      </c>
      <c r="E134" s="42">
        <f>VLOOKUP(B134,'[1]Ledger 24-25'!$B$5:$AF$562,4,0)</f>
        <v>148</v>
      </c>
      <c r="F134" s="42">
        <f>VLOOKUP(B134,'[1]Ledger 24-25'!$B$5:$AF$562,7,0)</f>
        <v>142</v>
      </c>
      <c r="G134" s="23" t="s">
        <v>819</v>
      </c>
      <c r="H134" s="23">
        <v>2025</v>
      </c>
      <c r="I134" s="30">
        <v>4879</v>
      </c>
      <c r="J134" s="31">
        <v>0</v>
      </c>
      <c r="K134" s="31">
        <v>0</v>
      </c>
      <c r="L134" s="31">
        <v>0</v>
      </c>
      <c r="M134" s="31">
        <v>0</v>
      </c>
      <c r="N134" s="9">
        <v>0</v>
      </c>
      <c r="O134" s="9" t="s">
        <v>822</v>
      </c>
      <c r="P134" s="32">
        <v>4879</v>
      </c>
      <c r="S134" s="44"/>
    </row>
    <row r="135" spans="1:19" s="10" customFormat="1" hidden="1" x14ac:dyDescent="0.25">
      <c r="A135" s="7">
        <v>150</v>
      </c>
      <c r="B135" s="7">
        <v>220324</v>
      </c>
      <c r="C135" s="8" t="s">
        <v>487</v>
      </c>
      <c r="D135" s="41" t="str">
        <f>VLOOKUP(B135,'[1]Ledger 24-25'!$B$5:$AF$562,3,0)</f>
        <v>C</v>
      </c>
      <c r="E135" s="42">
        <f>VLOOKUP(B135,'[1]Ledger 24-25'!$B$5:$AF$562,4,0)</f>
        <v>130</v>
      </c>
      <c r="F135" s="42">
        <f>VLOOKUP(B135,'[1]Ledger 24-25'!$B$5:$AF$562,7,0)</f>
        <v>143</v>
      </c>
      <c r="G135" s="23" t="s">
        <v>819</v>
      </c>
      <c r="H135" s="23">
        <v>2025</v>
      </c>
      <c r="I135" s="30">
        <v>3800</v>
      </c>
      <c r="J135" s="31">
        <v>0</v>
      </c>
      <c r="K135" s="31">
        <v>0</v>
      </c>
      <c r="L135" s="31">
        <v>0</v>
      </c>
      <c r="M135" s="31">
        <v>0</v>
      </c>
      <c r="N135" s="9">
        <v>0</v>
      </c>
      <c r="O135" s="9" t="s">
        <v>822</v>
      </c>
      <c r="P135" s="32">
        <v>3800</v>
      </c>
      <c r="S135" s="44"/>
    </row>
    <row r="136" spans="1:19" s="10" customFormat="1" hidden="1" x14ac:dyDescent="0.25">
      <c r="A136" s="7">
        <v>151</v>
      </c>
      <c r="B136" s="7">
        <v>220327</v>
      </c>
      <c r="C136" s="8" t="s">
        <v>489</v>
      </c>
      <c r="D136" s="41" t="str">
        <f>VLOOKUP(B136,'[1]Ledger 24-25'!$B$5:$AF$562,3,0)</f>
        <v>B</v>
      </c>
      <c r="E136" s="42">
        <f>VLOOKUP(B136,'[1]Ledger 24-25'!$B$5:$AF$562,4,0)</f>
        <v>219</v>
      </c>
      <c r="F136" s="42">
        <f>VLOOKUP(B136,'[1]Ledger 24-25'!$B$5:$AF$562,7,0)</f>
        <v>144</v>
      </c>
      <c r="G136" s="23" t="s">
        <v>819</v>
      </c>
      <c r="H136" s="23">
        <v>2025</v>
      </c>
      <c r="I136" s="30">
        <v>3994</v>
      </c>
      <c r="J136" s="31">
        <v>0</v>
      </c>
      <c r="K136" s="31">
        <v>0</v>
      </c>
      <c r="L136" s="31">
        <v>0</v>
      </c>
      <c r="M136" s="31">
        <v>0</v>
      </c>
      <c r="N136" s="9">
        <v>0</v>
      </c>
      <c r="O136" s="9" t="s">
        <v>822</v>
      </c>
      <c r="P136" s="32">
        <v>3994</v>
      </c>
      <c r="S136" s="44"/>
    </row>
    <row r="137" spans="1:19" s="10" customFormat="1" hidden="1" x14ac:dyDescent="0.25">
      <c r="A137" s="7">
        <v>152</v>
      </c>
      <c r="B137" s="7">
        <v>220329</v>
      </c>
      <c r="C137" s="8" t="s">
        <v>491</v>
      </c>
      <c r="D137" s="41" t="str">
        <f>VLOOKUP(B137,'[1]Ledger 24-25'!$B$5:$AF$562,3,0)</f>
        <v>B</v>
      </c>
      <c r="E137" s="42">
        <f>VLOOKUP(B137,'[1]Ledger 24-25'!$B$5:$AF$562,4,0)</f>
        <v>121</v>
      </c>
      <c r="F137" s="42">
        <f>VLOOKUP(B137,'[1]Ledger 24-25'!$B$5:$AF$562,7,0)</f>
        <v>145</v>
      </c>
      <c r="G137" s="23" t="s">
        <v>819</v>
      </c>
      <c r="H137" s="23">
        <v>2025</v>
      </c>
      <c r="I137" s="30">
        <v>3751</v>
      </c>
      <c r="J137" s="31">
        <v>-90</v>
      </c>
      <c r="K137" s="31">
        <v>0</v>
      </c>
      <c r="L137" s="31">
        <v>0</v>
      </c>
      <c r="M137" s="31">
        <v>0</v>
      </c>
      <c r="N137" s="9">
        <v>0</v>
      </c>
      <c r="O137" s="9" t="s">
        <v>822</v>
      </c>
      <c r="P137" s="32">
        <v>3661</v>
      </c>
      <c r="S137" s="44"/>
    </row>
    <row r="138" spans="1:19" s="10" customFormat="1" hidden="1" x14ac:dyDescent="0.25">
      <c r="A138" s="7">
        <v>153</v>
      </c>
      <c r="B138" s="7">
        <v>220336</v>
      </c>
      <c r="C138" s="8" t="s">
        <v>492</v>
      </c>
      <c r="D138" s="41" t="str">
        <f>VLOOKUP(B138,'[1]Ledger 24-25'!$B$5:$AF$562,3,0)</f>
        <v>A</v>
      </c>
      <c r="E138" s="42">
        <f>VLOOKUP(B138,'[1]Ledger 24-25'!$B$5:$AF$562,4,0)</f>
        <v>200</v>
      </c>
      <c r="F138" s="42">
        <f>VLOOKUP(B138,'[1]Ledger 24-25'!$B$5:$AF$562,7,0)</f>
        <v>146</v>
      </c>
      <c r="G138" s="23" t="s">
        <v>819</v>
      </c>
      <c r="H138" s="23">
        <v>2025</v>
      </c>
      <c r="I138" s="30">
        <v>4492</v>
      </c>
      <c r="J138" s="31">
        <v>0</v>
      </c>
      <c r="K138" s="31">
        <v>0</v>
      </c>
      <c r="L138" s="31">
        <v>0</v>
      </c>
      <c r="M138" s="31">
        <v>0</v>
      </c>
      <c r="N138" s="9">
        <v>0</v>
      </c>
      <c r="O138" s="9" t="s">
        <v>822</v>
      </c>
      <c r="P138" s="32">
        <v>4492</v>
      </c>
      <c r="S138" s="44"/>
    </row>
    <row r="139" spans="1:19" s="10" customFormat="1" hidden="1" x14ac:dyDescent="0.25">
      <c r="A139" s="7">
        <v>154</v>
      </c>
      <c r="B139" s="7">
        <v>220337</v>
      </c>
      <c r="C139" s="8" t="s">
        <v>494</v>
      </c>
      <c r="D139" s="41" t="str">
        <f>VLOOKUP(B139,'[1]Ledger 24-25'!$B$5:$AF$562,3,0)</f>
        <v>C</v>
      </c>
      <c r="E139" s="42">
        <f>VLOOKUP(B139,'[1]Ledger 24-25'!$B$5:$AF$562,4,0)</f>
        <v>131</v>
      </c>
      <c r="F139" s="42">
        <f>VLOOKUP(B139,'[1]Ledger 24-25'!$B$5:$AF$562,7,0)</f>
        <v>147</v>
      </c>
      <c r="G139" s="23" t="s">
        <v>819</v>
      </c>
      <c r="H139" s="23">
        <v>2025</v>
      </c>
      <c r="I139" s="30">
        <v>4030</v>
      </c>
      <c r="J139" s="31">
        <v>0</v>
      </c>
      <c r="K139" s="31">
        <v>0</v>
      </c>
      <c r="L139" s="31">
        <v>0</v>
      </c>
      <c r="M139" s="31">
        <v>0</v>
      </c>
      <c r="N139" s="9">
        <v>0</v>
      </c>
      <c r="O139" s="9" t="s">
        <v>822</v>
      </c>
      <c r="P139" s="32">
        <v>4030</v>
      </c>
      <c r="S139" s="44"/>
    </row>
    <row r="140" spans="1:19" s="10" customFormat="1" hidden="1" x14ac:dyDescent="0.25">
      <c r="A140" s="7">
        <v>155</v>
      </c>
      <c r="B140" s="7">
        <v>220345</v>
      </c>
      <c r="C140" s="8" t="s">
        <v>496</v>
      </c>
      <c r="D140" s="41" t="str">
        <f>VLOOKUP(B140,'[1]Ledger 24-25'!$B$5:$AF$562,3,0)</f>
        <v>B</v>
      </c>
      <c r="E140" s="42">
        <f>VLOOKUP(B140,'[1]Ledger 24-25'!$B$5:$AF$562,4,0)</f>
        <v>116</v>
      </c>
      <c r="F140" s="42">
        <f>VLOOKUP(B140,'[1]Ledger 24-25'!$B$5:$AF$562,7,0)</f>
        <v>148</v>
      </c>
      <c r="G140" s="23" t="s">
        <v>819</v>
      </c>
      <c r="H140" s="23">
        <v>2025</v>
      </c>
      <c r="I140" s="30">
        <v>3679</v>
      </c>
      <c r="J140" s="31">
        <v>0</v>
      </c>
      <c r="K140" s="31">
        <v>0</v>
      </c>
      <c r="L140" s="31">
        <v>0</v>
      </c>
      <c r="M140" s="31">
        <v>0</v>
      </c>
      <c r="N140" s="9">
        <v>0</v>
      </c>
      <c r="O140" s="9" t="s">
        <v>822</v>
      </c>
      <c r="P140" s="32">
        <v>3679</v>
      </c>
      <c r="S140" s="44"/>
    </row>
    <row r="141" spans="1:19" s="10" customFormat="1" hidden="1" x14ac:dyDescent="0.25">
      <c r="A141" s="7">
        <v>156</v>
      </c>
      <c r="B141" s="7">
        <v>220349</v>
      </c>
      <c r="C141" s="8" t="s">
        <v>497</v>
      </c>
      <c r="D141" s="41" t="str">
        <f>VLOOKUP(B141,'[1]Ledger 24-25'!$B$5:$AF$562,3,0)</f>
        <v>D</v>
      </c>
      <c r="E141" s="42">
        <f>VLOOKUP(B141,'[1]Ledger 24-25'!$B$5:$AF$562,4,0)</f>
        <v>244</v>
      </c>
      <c r="F141" s="42">
        <f>VLOOKUP(B141,'[1]Ledger 24-25'!$B$5:$AF$562,7,0)</f>
        <v>149</v>
      </c>
      <c r="G141" s="23" t="s">
        <v>819</v>
      </c>
      <c r="H141" s="23">
        <v>2025</v>
      </c>
      <c r="I141" s="30">
        <v>4248</v>
      </c>
      <c r="J141" s="31">
        <v>0</v>
      </c>
      <c r="K141" s="31">
        <v>0</v>
      </c>
      <c r="L141" s="31">
        <v>0</v>
      </c>
      <c r="M141" s="31">
        <v>0</v>
      </c>
      <c r="N141" s="9">
        <v>0</v>
      </c>
      <c r="O141" s="9" t="s">
        <v>822</v>
      </c>
      <c r="P141" s="32">
        <v>4248</v>
      </c>
      <c r="S141" s="44"/>
    </row>
    <row r="142" spans="1:19" s="10" customFormat="1" hidden="1" x14ac:dyDescent="0.25">
      <c r="A142" s="7">
        <v>157</v>
      </c>
      <c r="B142" s="7">
        <v>220352</v>
      </c>
      <c r="C142" s="8" t="s">
        <v>499</v>
      </c>
      <c r="D142" s="41" t="str">
        <f>VLOOKUP(B142,'[1]Ledger 24-25'!$B$5:$AF$562,3,0)</f>
        <v>D</v>
      </c>
      <c r="E142" s="42">
        <f>VLOOKUP(B142,'[1]Ledger 24-25'!$B$5:$AF$562,4,0)</f>
        <v>134</v>
      </c>
      <c r="F142" s="42">
        <f>VLOOKUP(B142,'[1]Ledger 24-25'!$B$5:$AF$562,7,0)</f>
        <v>150</v>
      </c>
      <c r="G142" s="23" t="s">
        <v>819</v>
      </c>
      <c r="H142" s="23">
        <v>2025</v>
      </c>
      <c r="I142" s="30">
        <v>4261</v>
      </c>
      <c r="J142" s="31">
        <v>0</v>
      </c>
      <c r="K142" s="31">
        <v>0</v>
      </c>
      <c r="L142" s="31">
        <v>0</v>
      </c>
      <c r="M142" s="31">
        <v>0</v>
      </c>
      <c r="N142" s="9">
        <v>-2455</v>
      </c>
      <c r="O142" s="9" t="s">
        <v>803</v>
      </c>
      <c r="P142" s="32">
        <v>1806</v>
      </c>
      <c r="S142" s="44"/>
    </row>
    <row r="143" spans="1:19" s="10" customFormat="1" hidden="1" x14ac:dyDescent="0.25">
      <c r="A143" s="7">
        <v>158</v>
      </c>
      <c r="B143" s="7">
        <v>220353</v>
      </c>
      <c r="C143" s="8" t="s">
        <v>501</v>
      </c>
      <c r="D143" s="41" t="str">
        <f>VLOOKUP(B143,'[1]Ledger 24-25'!$B$5:$AF$562,3,0)</f>
        <v>E</v>
      </c>
      <c r="E143" s="42">
        <f>VLOOKUP(B143,'[1]Ledger 24-25'!$B$5:$AF$562,4,0)</f>
        <v>150</v>
      </c>
      <c r="F143" s="42">
        <f>VLOOKUP(B143,'[1]Ledger 24-25'!$B$5:$AF$562,7,0)</f>
        <v>151</v>
      </c>
      <c r="G143" s="23" t="s">
        <v>819</v>
      </c>
      <c r="H143" s="23">
        <v>2025</v>
      </c>
      <c r="I143" s="30">
        <v>3984</v>
      </c>
      <c r="J143" s="31">
        <v>0</v>
      </c>
      <c r="K143" s="31">
        <v>0</v>
      </c>
      <c r="L143" s="31">
        <v>0</v>
      </c>
      <c r="M143" s="31">
        <v>0</v>
      </c>
      <c r="N143" s="9">
        <v>0</v>
      </c>
      <c r="O143" s="9" t="s">
        <v>822</v>
      </c>
      <c r="P143" s="32">
        <v>3984</v>
      </c>
      <c r="S143" s="44"/>
    </row>
    <row r="144" spans="1:19" s="10" customFormat="1" hidden="1" x14ac:dyDescent="0.25">
      <c r="A144" s="7">
        <v>159</v>
      </c>
      <c r="B144" s="7">
        <v>220355</v>
      </c>
      <c r="C144" s="8" t="s">
        <v>503</v>
      </c>
      <c r="D144" s="41" t="str">
        <f>VLOOKUP(B144,'[1]Ledger 24-25'!$B$5:$AF$562,3,0)</f>
        <v>E</v>
      </c>
      <c r="E144" s="42">
        <f>VLOOKUP(B144,'[1]Ledger 24-25'!$B$5:$AF$562,4,0)</f>
        <v>254</v>
      </c>
      <c r="F144" s="42">
        <f>VLOOKUP(B144,'[1]Ledger 24-25'!$B$5:$AF$562,7,0)</f>
        <v>152</v>
      </c>
      <c r="G144" s="23" t="s">
        <v>819</v>
      </c>
      <c r="H144" s="23">
        <v>2025</v>
      </c>
      <c r="I144" s="30">
        <v>4345</v>
      </c>
      <c r="J144" s="31">
        <v>0</v>
      </c>
      <c r="K144" s="31">
        <v>0</v>
      </c>
      <c r="L144" s="31">
        <v>0</v>
      </c>
      <c r="M144" s="31">
        <v>0</v>
      </c>
      <c r="N144" s="9">
        <v>0</v>
      </c>
      <c r="O144" s="9" t="s">
        <v>822</v>
      </c>
      <c r="P144" s="32">
        <v>4345</v>
      </c>
      <c r="S144" s="44"/>
    </row>
    <row r="145" spans="1:19" s="10" customFormat="1" hidden="1" x14ac:dyDescent="0.25">
      <c r="A145" s="7">
        <v>160</v>
      </c>
      <c r="B145" s="7">
        <v>220361</v>
      </c>
      <c r="C145" s="8" t="s">
        <v>504</v>
      </c>
      <c r="D145" s="41" t="str">
        <f>VLOOKUP(B145,'[1]Ledger 24-25'!$B$5:$AF$562,3,0)</f>
        <v>D</v>
      </c>
      <c r="E145" s="42">
        <f>VLOOKUP(B145,'[1]Ledger 24-25'!$B$5:$AF$562,4,0)</f>
        <v>243</v>
      </c>
      <c r="F145" s="42">
        <f>VLOOKUP(B145,'[1]Ledger 24-25'!$B$5:$AF$562,7,0)</f>
        <v>153</v>
      </c>
      <c r="G145" s="23" t="s">
        <v>819</v>
      </c>
      <c r="H145" s="23">
        <v>2025</v>
      </c>
      <c r="I145" s="30">
        <v>3550</v>
      </c>
      <c r="J145" s="31">
        <v>0</v>
      </c>
      <c r="K145" s="31">
        <v>0</v>
      </c>
      <c r="L145" s="31">
        <v>0</v>
      </c>
      <c r="M145" s="31">
        <v>0</v>
      </c>
      <c r="N145" s="9">
        <v>0</v>
      </c>
      <c r="O145" s="9" t="s">
        <v>822</v>
      </c>
      <c r="P145" s="32">
        <v>3550</v>
      </c>
      <c r="S145" s="44"/>
    </row>
    <row r="146" spans="1:19" s="10" customFormat="1" hidden="1" x14ac:dyDescent="0.25">
      <c r="A146" s="7">
        <v>161</v>
      </c>
      <c r="B146" s="7">
        <v>220364</v>
      </c>
      <c r="C146" s="8" t="s">
        <v>506</v>
      </c>
      <c r="D146" s="41" t="str">
        <f>VLOOKUP(B146,'[1]Ledger 24-25'!$B$5:$AF$562,3,0)</f>
        <v>D</v>
      </c>
      <c r="E146" s="42">
        <f>VLOOKUP(B146,'[1]Ledger 24-25'!$B$5:$AF$562,4,0)</f>
        <v>235</v>
      </c>
      <c r="F146" s="42">
        <f>VLOOKUP(B146,'[1]Ledger 24-25'!$B$5:$AF$562,7,0)</f>
        <v>154</v>
      </c>
      <c r="G146" s="23" t="s">
        <v>819</v>
      </c>
      <c r="H146" s="23">
        <v>2025</v>
      </c>
      <c r="I146" s="30">
        <v>4901</v>
      </c>
      <c r="J146" s="31">
        <v>0</v>
      </c>
      <c r="K146" s="31">
        <v>0</v>
      </c>
      <c r="L146" s="31">
        <v>0</v>
      </c>
      <c r="M146" s="31">
        <v>0</v>
      </c>
      <c r="N146" s="9">
        <v>0</v>
      </c>
      <c r="O146" s="9" t="s">
        <v>822</v>
      </c>
      <c r="P146" s="32">
        <v>4901</v>
      </c>
      <c r="S146" s="44"/>
    </row>
    <row r="147" spans="1:19" s="10" customFormat="1" hidden="1" x14ac:dyDescent="0.25">
      <c r="A147" s="7">
        <v>162</v>
      </c>
      <c r="B147" s="7">
        <v>220372</v>
      </c>
      <c r="C147" s="8" t="s">
        <v>508</v>
      </c>
      <c r="D147" s="41" t="str">
        <f>VLOOKUP(B147,'[1]Ledger 24-25'!$B$5:$AF$562,3,0)</f>
        <v>B</v>
      </c>
      <c r="E147" s="42">
        <f>VLOOKUP(B147,'[1]Ledger 24-25'!$B$5:$AF$562,4,0)</f>
        <v>112</v>
      </c>
      <c r="F147" s="42">
        <f>VLOOKUP(B147,'[1]Ledger 24-25'!$B$5:$AF$562,7,0)</f>
        <v>155</v>
      </c>
      <c r="G147" s="23" t="s">
        <v>819</v>
      </c>
      <c r="H147" s="23">
        <v>2025</v>
      </c>
      <c r="I147" s="30">
        <v>4523</v>
      </c>
      <c r="J147" s="31">
        <v>0</v>
      </c>
      <c r="K147" s="31">
        <v>0</v>
      </c>
      <c r="L147" s="31">
        <v>0</v>
      </c>
      <c r="M147" s="31">
        <v>0</v>
      </c>
      <c r="N147" s="9">
        <v>0</v>
      </c>
      <c r="O147" s="9" t="s">
        <v>822</v>
      </c>
      <c r="P147" s="32">
        <v>4523</v>
      </c>
      <c r="S147" s="44"/>
    </row>
    <row r="148" spans="1:19" s="10" customFormat="1" hidden="1" x14ac:dyDescent="0.25">
      <c r="A148" s="7">
        <v>163</v>
      </c>
      <c r="B148" s="7">
        <v>220376</v>
      </c>
      <c r="C148" s="8" t="s">
        <v>509</v>
      </c>
      <c r="D148" s="41" t="str">
        <f>VLOOKUP(B148,'[1]Ledger 24-25'!$B$5:$AF$562,3,0)</f>
        <v>B</v>
      </c>
      <c r="E148" s="42">
        <f>VLOOKUP(B148,'[1]Ledger 24-25'!$B$5:$AF$562,4,0)</f>
        <v>120</v>
      </c>
      <c r="F148" s="42">
        <f>VLOOKUP(B148,'[1]Ledger 24-25'!$B$5:$AF$562,7,0)</f>
        <v>156</v>
      </c>
      <c r="G148" s="23" t="s">
        <v>819</v>
      </c>
      <c r="H148" s="23">
        <v>2025</v>
      </c>
      <c r="I148" s="30">
        <v>4503</v>
      </c>
      <c r="J148" s="31">
        <v>-5</v>
      </c>
      <c r="K148" s="31">
        <v>0</v>
      </c>
      <c r="L148" s="31">
        <v>0</v>
      </c>
      <c r="M148" s="31">
        <v>0</v>
      </c>
      <c r="N148" s="9">
        <v>0</v>
      </c>
      <c r="O148" s="9" t="s">
        <v>822</v>
      </c>
      <c r="P148" s="32">
        <v>4498</v>
      </c>
      <c r="S148" s="44"/>
    </row>
    <row r="149" spans="1:19" s="10" customFormat="1" hidden="1" x14ac:dyDescent="0.25">
      <c r="A149" s="7">
        <v>164</v>
      </c>
      <c r="B149" s="7">
        <v>220390</v>
      </c>
      <c r="C149" s="8" t="s">
        <v>511</v>
      </c>
      <c r="D149" s="41" t="str">
        <f>VLOOKUP(B149,'[1]Ledger 24-25'!$B$5:$AF$562,3,0)</f>
        <v>D</v>
      </c>
      <c r="E149" s="42">
        <f>VLOOKUP(B149,'[1]Ledger 24-25'!$B$5:$AF$562,4,0)</f>
        <v>239</v>
      </c>
      <c r="F149" s="42">
        <f>VLOOKUP(B149,'[1]Ledger 24-25'!$B$5:$AF$562,7,0)</f>
        <v>157</v>
      </c>
      <c r="G149" s="23" t="s">
        <v>819</v>
      </c>
      <c r="H149" s="23">
        <v>2025</v>
      </c>
      <c r="I149" s="30">
        <v>9098</v>
      </c>
      <c r="J149" s="31">
        <v>0</v>
      </c>
      <c r="K149" s="31">
        <v>0</v>
      </c>
      <c r="L149" s="31">
        <v>0</v>
      </c>
      <c r="M149" s="31">
        <v>0</v>
      </c>
      <c r="N149" s="9">
        <v>0</v>
      </c>
      <c r="O149" s="9" t="s">
        <v>822</v>
      </c>
      <c r="P149" s="32">
        <v>9098</v>
      </c>
      <c r="S149" s="44"/>
    </row>
    <row r="150" spans="1:19" s="10" customFormat="1" hidden="1" x14ac:dyDescent="0.25">
      <c r="A150" s="7">
        <v>165</v>
      </c>
      <c r="B150" s="7">
        <v>220399</v>
      </c>
      <c r="C150" s="8" t="s">
        <v>513</v>
      </c>
      <c r="D150" s="41" t="str">
        <f>VLOOKUP(B150,'[1]Ledger 24-25'!$B$5:$AF$562,3,0)</f>
        <v>B</v>
      </c>
      <c r="E150" s="42">
        <f>VLOOKUP(B150,'[1]Ledger 24-25'!$B$5:$AF$562,4,0)</f>
        <v>110</v>
      </c>
      <c r="F150" s="42">
        <f>VLOOKUP(B150,'[1]Ledger 24-25'!$B$5:$AF$562,7,0)</f>
        <v>158</v>
      </c>
      <c r="G150" s="23" t="s">
        <v>819</v>
      </c>
      <c r="H150" s="23">
        <v>2025</v>
      </c>
      <c r="I150" s="30">
        <v>4295</v>
      </c>
      <c r="J150" s="31">
        <v>-9</v>
      </c>
      <c r="K150" s="31">
        <v>0</v>
      </c>
      <c r="L150" s="31">
        <v>0</v>
      </c>
      <c r="M150" s="31">
        <v>0</v>
      </c>
      <c r="N150" s="9">
        <v>0</v>
      </c>
      <c r="O150" s="9" t="s">
        <v>822</v>
      </c>
      <c r="P150" s="32">
        <v>4286</v>
      </c>
      <c r="S150" s="44"/>
    </row>
    <row r="151" spans="1:19" s="10" customFormat="1" x14ac:dyDescent="0.25">
      <c r="A151" s="7">
        <v>166</v>
      </c>
      <c r="B151" s="7">
        <v>220402</v>
      </c>
      <c r="C151" s="8" t="s">
        <v>515</v>
      </c>
      <c r="D151" s="41" t="str">
        <f>VLOOKUP(B151,'[1]Ledger 24-25'!$B$5:$AF$562,3,0)</f>
        <v>A</v>
      </c>
      <c r="E151" s="42">
        <f>VLOOKUP(B151,'[1]Ledger 24-25'!$B$5:$AF$562,4,0)</f>
        <v>209</v>
      </c>
      <c r="F151" s="42">
        <f>VLOOKUP(B151,'[1]Ledger 24-25'!$B$5:$AF$562,7,0)</f>
        <v>159</v>
      </c>
      <c r="G151" s="23" t="s">
        <v>819</v>
      </c>
      <c r="H151" s="23">
        <v>2025</v>
      </c>
      <c r="I151" s="30">
        <v>4143</v>
      </c>
      <c r="J151" s="31">
        <v>-2684</v>
      </c>
      <c r="K151" s="31">
        <v>0</v>
      </c>
      <c r="L151" s="31">
        <v>0</v>
      </c>
      <c r="M151" s="31">
        <v>0</v>
      </c>
      <c r="N151" s="9">
        <v>0</v>
      </c>
      <c r="O151" s="9" t="s">
        <v>822</v>
      </c>
      <c r="P151" s="32">
        <v>1459</v>
      </c>
      <c r="S151" s="44"/>
    </row>
    <row r="152" spans="1:19" s="10" customFormat="1" hidden="1" x14ac:dyDescent="0.25">
      <c r="A152" s="7">
        <v>167</v>
      </c>
      <c r="B152" s="7">
        <v>220403</v>
      </c>
      <c r="C152" s="8" t="s">
        <v>517</v>
      </c>
      <c r="D152" s="41" t="str">
        <f>VLOOKUP(B152,'[1]Ledger 24-25'!$B$5:$AF$562,3,0)</f>
        <v>D</v>
      </c>
      <c r="E152" s="42">
        <f>VLOOKUP(B152,'[1]Ledger 24-25'!$B$5:$AF$562,4,0)</f>
        <v>141</v>
      </c>
      <c r="F152" s="42">
        <f>VLOOKUP(B152,'[1]Ledger 24-25'!$B$5:$AF$562,7,0)</f>
        <v>160</v>
      </c>
      <c r="G152" s="23" t="s">
        <v>819</v>
      </c>
      <c r="H152" s="23">
        <v>2025</v>
      </c>
      <c r="I152" s="30">
        <v>8025</v>
      </c>
      <c r="J152" s="31">
        <v>0</v>
      </c>
      <c r="K152" s="31">
        <v>0</v>
      </c>
      <c r="L152" s="31">
        <v>0</v>
      </c>
      <c r="M152" s="31">
        <v>0</v>
      </c>
      <c r="N152" s="9">
        <v>0</v>
      </c>
      <c r="O152" s="9" t="s">
        <v>822</v>
      </c>
      <c r="P152" s="32">
        <v>8025</v>
      </c>
      <c r="S152" s="44"/>
    </row>
    <row r="153" spans="1:19" s="10" customFormat="1" hidden="1" x14ac:dyDescent="0.25">
      <c r="A153" s="7">
        <v>168</v>
      </c>
      <c r="B153" s="7">
        <v>220407</v>
      </c>
      <c r="C153" s="8" t="s">
        <v>518</v>
      </c>
      <c r="D153" s="41" t="str">
        <f>VLOOKUP(B153,'[1]Ledger 24-25'!$B$5:$AF$562,3,0)</f>
        <v>E</v>
      </c>
      <c r="E153" s="42">
        <f>VLOOKUP(B153,'[1]Ledger 24-25'!$B$5:$AF$562,4,0)</f>
        <v>150</v>
      </c>
      <c r="F153" s="42">
        <f>VLOOKUP(B153,'[1]Ledger 24-25'!$B$5:$AF$562,7,0)</f>
        <v>161</v>
      </c>
      <c r="G153" s="23" t="s">
        <v>819</v>
      </c>
      <c r="H153" s="23">
        <v>2025</v>
      </c>
      <c r="I153" s="30">
        <v>4389</v>
      </c>
      <c r="J153" s="31">
        <v>0</v>
      </c>
      <c r="K153" s="31">
        <v>0</v>
      </c>
      <c r="L153" s="31">
        <v>0</v>
      </c>
      <c r="M153" s="31">
        <v>0</v>
      </c>
      <c r="N153" s="9">
        <v>0</v>
      </c>
      <c r="O153" s="9" t="s">
        <v>822</v>
      </c>
      <c r="P153" s="32">
        <v>4389</v>
      </c>
      <c r="S153" s="44"/>
    </row>
    <row r="154" spans="1:19" s="10" customFormat="1" hidden="1" x14ac:dyDescent="0.25">
      <c r="A154" s="7">
        <v>169</v>
      </c>
      <c r="B154" s="7">
        <v>220408</v>
      </c>
      <c r="C154" s="8" t="s">
        <v>519</v>
      </c>
      <c r="D154" s="41" t="str">
        <f>VLOOKUP(B154,'[1]Ledger 24-25'!$B$5:$AF$562,3,0)</f>
        <v>B</v>
      </c>
      <c r="E154" s="42">
        <f>VLOOKUP(B154,'[1]Ledger 24-25'!$B$5:$AF$562,4,0)</f>
        <v>123</v>
      </c>
      <c r="F154" s="42">
        <f>VLOOKUP(B154,'[1]Ledger 24-25'!$B$5:$AF$562,7,0)</f>
        <v>162</v>
      </c>
      <c r="G154" s="23" t="s">
        <v>819</v>
      </c>
      <c r="H154" s="23">
        <v>2025</v>
      </c>
      <c r="I154" s="30">
        <v>8895</v>
      </c>
      <c r="J154" s="31">
        <v>0</v>
      </c>
      <c r="K154" s="31">
        <v>0</v>
      </c>
      <c r="L154" s="31">
        <v>0</v>
      </c>
      <c r="M154" s="31">
        <v>0</v>
      </c>
      <c r="N154" s="9">
        <v>0</v>
      </c>
      <c r="O154" s="9" t="s">
        <v>822</v>
      </c>
      <c r="P154" s="32">
        <v>8895</v>
      </c>
      <c r="S154" s="44"/>
    </row>
    <row r="155" spans="1:19" s="10" customFormat="1" hidden="1" x14ac:dyDescent="0.25">
      <c r="A155" s="7">
        <v>170</v>
      </c>
      <c r="B155" s="7">
        <v>220410</v>
      </c>
      <c r="C155" s="8" t="s">
        <v>520</v>
      </c>
      <c r="D155" s="41" t="str">
        <f>VLOOKUP(B155,'[1]Ledger 24-25'!$B$5:$AF$562,3,0)</f>
        <v>B</v>
      </c>
      <c r="E155" s="42">
        <f>VLOOKUP(B155,'[1]Ledger 24-25'!$B$5:$AF$562,4,0)</f>
        <v>117</v>
      </c>
      <c r="F155" s="42">
        <f>VLOOKUP(B155,'[1]Ledger 24-25'!$B$5:$AF$562,7,0)</f>
        <v>163</v>
      </c>
      <c r="G155" s="23" t="s">
        <v>819</v>
      </c>
      <c r="H155" s="23">
        <v>2025</v>
      </c>
      <c r="I155" s="30">
        <v>3722</v>
      </c>
      <c r="J155" s="31">
        <v>0</v>
      </c>
      <c r="K155" s="31">
        <v>0</v>
      </c>
      <c r="L155" s="31">
        <v>0</v>
      </c>
      <c r="M155" s="31">
        <v>0</v>
      </c>
      <c r="N155" s="9">
        <v>0</v>
      </c>
      <c r="O155" s="9" t="s">
        <v>822</v>
      </c>
      <c r="P155" s="32">
        <v>3722</v>
      </c>
      <c r="S155" s="44"/>
    </row>
    <row r="156" spans="1:19" s="10" customFormat="1" hidden="1" x14ac:dyDescent="0.25">
      <c r="A156" s="7">
        <v>171</v>
      </c>
      <c r="B156" s="7">
        <v>220420</v>
      </c>
      <c r="C156" s="8" t="s">
        <v>521</v>
      </c>
      <c r="D156" s="41" t="str">
        <f>VLOOKUP(B156,'[1]Ledger 24-25'!$B$5:$AF$562,3,0)</f>
        <v>E</v>
      </c>
      <c r="E156" s="42">
        <f>VLOOKUP(B156,'[1]Ledger 24-25'!$B$5:$AF$562,4,0)</f>
        <v>256</v>
      </c>
      <c r="F156" s="42">
        <f>VLOOKUP(B156,'[1]Ledger 24-25'!$B$5:$AF$562,7,0)</f>
        <v>164</v>
      </c>
      <c r="G156" s="23" t="s">
        <v>819</v>
      </c>
      <c r="H156" s="23">
        <v>2025</v>
      </c>
      <c r="I156" s="30">
        <v>4750</v>
      </c>
      <c r="J156" s="31">
        <v>0</v>
      </c>
      <c r="K156" s="31">
        <v>0</v>
      </c>
      <c r="L156" s="31">
        <v>0</v>
      </c>
      <c r="M156" s="31">
        <v>0</v>
      </c>
      <c r="N156" s="9">
        <v>0</v>
      </c>
      <c r="O156" s="9" t="s">
        <v>822</v>
      </c>
      <c r="P156" s="32">
        <v>4750</v>
      </c>
      <c r="S156" s="44"/>
    </row>
    <row r="157" spans="1:19" s="10" customFormat="1" hidden="1" x14ac:dyDescent="0.25">
      <c r="A157" s="7">
        <v>172</v>
      </c>
      <c r="B157" s="7">
        <v>220421</v>
      </c>
      <c r="C157" s="8" t="s">
        <v>523</v>
      </c>
      <c r="D157" s="41" t="str">
        <f>VLOOKUP(B157,'[1]Ledger 24-25'!$B$5:$AF$562,3,0)</f>
        <v>B</v>
      </c>
      <c r="E157" s="42">
        <f>VLOOKUP(B157,'[1]Ledger 24-25'!$B$5:$AF$562,4,0)</f>
        <v>110</v>
      </c>
      <c r="F157" s="42">
        <f>VLOOKUP(B157,'[1]Ledger 24-25'!$B$5:$AF$562,7,0)</f>
        <v>165</v>
      </c>
      <c r="G157" s="23" t="s">
        <v>819</v>
      </c>
      <c r="H157" s="23">
        <v>2025</v>
      </c>
      <c r="I157" s="30">
        <v>4180</v>
      </c>
      <c r="J157" s="31">
        <v>0</v>
      </c>
      <c r="K157" s="31">
        <v>0</v>
      </c>
      <c r="L157" s="31">
        <v>0</v>
      </c>
      <c r="M157" s="31">
        <v>0</v>
      </c>
      <c r="N157" s="9">
        <v>0</v>
      </c>
      <c r="O157" s="9" t="s">
        <v>822</v>
      </c>
      <c r="P157" s="32">
        <v>4180</v>
      </c>
      <c r="S157" s="44"/>
    </row>
    <row r="158" spans="1:19" s="10" customFormat="1" hidden="1" x14ac:dyDescent="0.25">
      <c r="A158" s="7">
        <v>173</v>
      </c>
      <c r="B158" s="7">
        <v>220424</v>
      </c>
      <c r="C158" s="8" t="s">
        <v>524</v>
      </c>
      <c r="D158" s="41" t="str">
        <f>VLOOKUP(B158,'[1]Ledger 24-25'!$B$5:$AF$562,3,0)</f>
        <v>D</v>
      </c>
      <c r="E158" s="42">
        <f>VLOOKUP(B158,'[1]Ledger 24-25'!$B$5:$AF$562,4,0)</f>
        <v>246</v>
      </c>
      <c r="F158" s="42">
        <f>VLOOKUP(B158,'[1]Ledger 24-25'!$B$5:$AF$562,7,0)</f>
        <v>166</v>
      </c>
      <c r="G158" s="23" t="s">
        <v>819</v>
      </c>
      <c r="H158" s="23">
        <v>2025</v>
      </c>
      <c r="I158" s="30">
        <v>5888</v>
      </c>
      <c r="J158" s="31">
        <v>0</v>
      </c>
      <c r="K158" s="31">
        <v>0</v>
      </c>
      <c r="L158" s="31">
        <v>0</v>
      </c>
      <c r="M158" s="31">
        <v>0</v>
      </c>
      <c r="N158" s="9">
        <v>0</v>
      </c>
      <c r="O158" s="9" t="s">
        <v>822</v>
      </c>
      <c r="P158" s="32">
        <v>5888</v>
      </c>
      <c r="S158" s="44"/>
    </row>
    <row r="159" spans="1:19" s="10" customFormat="1" hidden="1" x14ac:dyDescent="0.25">
      <c r="A159" s="7">
        <v>174</v>
      </c>
      <c r="B159" s="7">
        <v>220434</v>
      </c>
      <c r="C159" s="8" t="s">
        <v>526</v>
      </c>
      <c r="D159" s="41" t="str">
        <f>VLOOKUP(B159,'[1]Ledger 24-25'!$B$5:$AF$562,3,0)</f>
        <v>E</v>
      </c>
      <c r="E159" s="42">
        <f>VLOOKUP(B159,'[1]Ledger 24-25'!$B$5:$AF$562,4,0)</f>
        <v>149</v>
      </c>
      <c r="F159" s="42">
        <f>VLOOKUP(B159,'[1]Ledger 24-25'!$B$5:$AF$562,7,0)</f>
        <v>167</v>
      </c>
      <c r="G159" s="23" t="s">
        <v>819</v>
      </c>
      <c r="H159" s="23">
        <v>2025</v>
      </c>
      <c r="I159" s="30">
        <v>4314</v>
      </c>
      <c r="J159" s="31">
        <v>0</v>
      </c>
      <c r="K159" s="31">
        <v>0</v>
      </c>
      <c r="L159" s="31">
        <v>0</v>
      </c>
      <c r="M159" s="31">
        <v>0</v>
      </c>
      <c r="N159" s="9">
        <v>0</v>
      </c>
      <c r="O159" s="9" t="s">
        <v>822</v>
      </c>
      <c r="P159" s="32">
        <v>4314</v>
      </c>
      <c r="S159" s="44"/>
    </row>
    <row r="160" spans="1:19" s="10" customFormat="1" hidden="1" x14ac:dyDescent="0.25">
      <c r="A160" s="7">
        <v>175</v>
      </c>
      <c r="B160" s="7">
        <v>220438</v>
      </c>
      <c r="C160" s="8" t="s">
        <v>527</v>
      </c>
      <c r="D160" s="41" t="str">
        <f>VLOOKUP(B160,'[1]Ledger 24-25'!$B$5:$AF$562,3,0)</f>
        <v>E</v>
      </c>
      <c r="E160" s="42">
        <f>VLOOKUP(B160,'[1]Ledger 24-25'!$B$5:$AF$562,4,0)</f>
        <v>255</v>
      </c>
      <c r="F160" s="42">
        <f>VLOOKUP(B160,'[1]Ledger 24-25'!$B$5:$AF$562,7,0)</f>
        <v>168</v>
      </c>
      <c r="G160" s="23" t="s">
        <v>819</v>
      </c>
      <c r="H160" s="23">
        <v>2025</v>
      </c>
      <c r="I160" s="30">
        <v>4057</v>
      </c>
      <c r="J160" s="31">
        <v>0</v>
      </c>
      <c r="K160" s="31">
        <v>0</v>
      </c>
      <c r="L160" s="31">
        <v>0</v>
      </c>
      <c r="M160" s="31">
        <v>0</v>
      </c>
      <c r="N160" s="9">
        <v>0</v>
      </c>
      <c r="O160" s="9" t="s">
        <v>822</v>
      </c>
      <c r="P160" s="32">
        <v>4057</v>
      </c>
      <c r="S160" s="44"/>
    </row>
    <row r="161" spans="1:19" s="10" customFormat="1" x14ac:dyDescent="0.25">
      <c r="A161" s="7">
        <v>176</v>
      </c>
      <c r="B161" s="7">
        <v>220439</v>
      </c>
      <c r="C161" s="8" t="s">
        <v>529</v>
      </c>
      <c r="D161" s="41" t="str">
        <f>VLOOKUP(B161,'[1]Ledger 24-25'!$B$5:$AF$562,3,0)</f>
        <v>B</v>
      </c>
      <c r="E161" s="42">
        <f>VLOOKUP(B161,'[1]Ledger 24-25'!$B$5:$AF$562,4,0)</f>
        <v>118</v>
      </c>
      <c r="F161" s="42">
        <f>VLOOKUP(B161,'[1]Ledger 24-25'!$B$5:$AF$562,7,0)</f>
        <v>169</v>
      </c>
      <c r="G161" s="23" t="s">
        <v>819</v>
      </c>
      <c r="H161" s="23">
        <v>2025</v>
      </c>
      <c r="I161" s="30">
        <v>3644</v>
      </c>
      <c r="J161" s="31">
        <v>-2059</v>
      </c>
      <c r="K161" s="31">
        <v>0</v>
      </c>
      <c r="L161" s="31">
        <v>0</v>
      </c>
      <c r="M161" s="31">
        <v>0</v>
      </c>
      <c r="N161" s="9">
        <v>0</v>
      </c>
      <c r="O161" s="9" t="s">
        <v>822</v>
      </c>
      <c r="P161" s="32">
        <v>1585</v>
      </c>
      <c r="S161" s="44"/>
    </row>
    <row r="162" spans="1:19" s="10" customFormat="1" hidden="1" x14ac:dyDescent="0.25">
      <c r="A162" s="7">
        <v>177</v>
      </c>
      <c r="B162" s="7">
        <v>220441</v>
      </c>
      <c r="C162" s="8" t="s">
        <v>531</v>
      </c>
      <c r="D162" s="41" t="str">
        <f>VLOOKUP(B162,'[1]Ledger 24-25'!$B$5:$AF$562,3,0)</f>
        <v>B</v>
      </c>
      <c r="E162" s="42">
        <f>VLOOKUP(B162,'[1]Ledger 24-25'!$B$5:$AF$562,4,0)</f>
        <v>218</v>
      </c>
      <c r="F162" s="42">
        <f>VLOOKUP(B162,'[1]Ledger 24-25'!$B$5:$AF$562,7,0)</f>
        <v>170</v>
      </c>
      <c r="G162" s="23" t="s">
        <v>819</v>
      </c>
      <c r="H162" s="23">
        <v>2025</v>
      </c>
      <c r="I162" s="30">
        <v>4575</v>
      </c>
      <c r="J162" s="31">
        <v>0</v>
      </c>
      <c r="K162" s="31">
        <v>0</v>
      </c>
      <c r="L162" s="31">
        <v>0</v>
      </c>
      <c r="M162" s="31">
        <v>0</v>
      </c>
      <c r="N162" s="9">
        <v>0</v>
      </c>
      <c r="O162" s="9" t="s">
        <v>822</v>
      </c>
      <c r="P162" s="32">
        <v>4575</v>
      </c>
      <c r="S162" s="44"/>
    </row>
    <row r="163" spans="1:19" s="10" customFormat="1" hidden="1" x14ac:dyDescent="0.25">
      <c r="A163" s="7">
        <v>178</v>
      </c>
      <c r="B163" s="7">
        <v>220460</v>
      </c>
      <c r="C163" s="8" t="s">
        <v>533</v>
      </c>
      <c r="D163" s="41" t="str">
        <f>VLOOKUP(B163,'[1]Ledger 24-25'!$B$5:$AF$562,3,0)</f>
        <v>B</v>
      </c>
      <c r="E163" s="42">
        <f>VLOOKUP(B163,'[1]Ledger 24-25'!$B$5:$AF$562,4,0)</f>
        <v>116</v>
      </c>
      <c r="F163" s="42">
        <f>VLOOKUP(B163,'[1]Ledger 24-25'!$B$5:$AF$562,7,0)</f>
        <v>171</v>
      </c>
      <c r="G163" s="23" t="s">
        <v>819</v>
      </c>
      <c r="H163" s="23">
        <v>2025</v>
      </c>
      <c r="I163" s="30">
        <v>4177</v>
      </c>
      <c r="J163" s="31">
        <v>0</v>
      </c>
      <c r="K163" s="31">
        <v>0</v>
      </c>
      <c r="L163" s="31">
        <v>0</v>
      </c>
      <c r="M163" s="31">
        <v>0</v>
      </c>
      <c r="N163" s="9">
        <v>0</v>
      </c>
      <c r="O163" s="9" t="s">
        <v>822</v>
      </c>
      <c r="P163" s="32">
        <v>4177</v>
      </c>
      <c r="S163" s="44"/>
    </row>
    <row r="164" spans="1:19" s="10" customFormat="1" hidden="1" x14ac:dyDescent="0.25">
      <c r="A164" s="7">
        <v>179</v>
      </c>
      <c r="B164" s="7">
        <v>220463</v>
      </c>
      <c r="C164" s="8" t="s">
        <v>535</v>
      </c>
      <c r="D164" s="41" t="str">
        <f>VLOOKUP(B164,'[1]Ledger 24-25'!$B$5:$AF$562,3,0)</f>
        <v>B</v>
      </c>
      <c r="E164" s="42">
        <f>VLOOKUP(B164,'[1]Ledger 24-25'!$B$5:$AF$562,4,0)</f>
        <v>115</v>
      </c>
      <c r="F164" s="42">
        <f>VLOOKUP(B164,'[1]Ledger 24-25'!$B$5:$AF$562,7,0)</f>
        <v>172</v>
      </c>
      <c r="G164" s="23" t="s">
        <v>819</v>
      </c>
      <c r="H164" s="23">
        <v>2025</v>
      </c>
      <c r="I164" s="30">
        <v>5198</v>
      </c>
      <c r="J164" s="31">
        <v>0</v>
      </c>
      <c r="K164" s="31">
        <v>0</v>
      </c>
      <c r="L164" s="31">
        <v>0</v>
      </c>
      <c r="M164" s="31">
        <v>0</v>
      </c>
      <c r="N164" s="9">
        <v>0</v>
      </c>
      <c r="O164" s="9" t="s">
        <v>822</v>
      </c>
      <c r="P164" s="32">
        <v>5198</v>
      </c>
      <c r="S164" s="44"/>
    </row>
    <row r="165" spans="1:19" s="10" customFormat="1" hidden="1" x14ac:dyDescent="0.25">
      <c r="A165" s="7">
        <v>180</v>
      </c>
      <c r="B165" s="7">
        <v>220471</v>
      </c>
      <c r="C165" s="8" t="s">
        <v>537</v>
      </c>
      <c r="D165" s="41" t="str">
        <f>VLOOKUP(B165,'[1]Ledger 24-25'!$B$5:$AF$562,3,0)</f>
        <v>C</v>
      </c>
      <c r="E165" s="42">
        <f>VLOOKUP(B165,'[1]Ledger 24-25'!$B$5:$AF$562,4,0)</f>
        <v>124</v>
      </c>
      <c r="F165" s="42">
        <f>VLOOKUP(B165,'[1]Ledger 24-25'!$B$5:$AF$562,7,0)</f>
        <v>173</v>
      </c>
      <c r="G165" s="23" t="s">
        <v>819</v>
      </c>
      <c r="H165" s="23">
        <v>2025</v>
      </c>
      <c r="I165" s="30">
        <v>4725</v>
      </c>
      <c r="J165" s="31">
        <v>0</v>
      </c>
      <c r="K165" s="31">
        <v>0</v>
      </c>
      <c r="L165" s="31">
        <v>0</v>
      </c>
      <c r="M165" s="31">
        <v>0</v>
      </c>
      <c r="N165" s="9">
        <v>0</v>
      </c>
      <c r="O165" s="9" t="s">
        <v>822</v>
      </c>
      <c r="P165" s="32">
        <v>4725</v>
      </c>
      <c r="S165" s="44"/>
    </row>
    <row r="166" spans="1:19" s="10" customFormat="1" hidden="1" x14ac:dyDescent="0.25">
      <c r="A166" s="7">
        <v>181</v>
      </c>
      <c r="B166" s="7">
        <v>220476</v>
      </c>
      <c r="C166" s="8" t="s">
        <v>538</v>
      </c>
      <c r="D166" s="41" t="str">
        <f>VLOOKUP(B166,'[1]Ledger 24-25'!$B$5:$AF$562,3,0)</f>
        <v>E</v>
      </c>
      <c r="E166" s="42">
        <f>VLOOKUP(B166,'[1]Ledger 24-25'!$B$5:$AF$562,4,0)</f>
        <v>152</v>
      </c>
      <c r="F166" s="42">
        <f>VLOOKUP(B166,'[1]Ledger 24-25'!$B$5:$AF$562,7,0)</f>
        <v>174</v>
      </c>
      <c r="G166" s="23" t="s">
        <v>819</v>
      </c>
      <c r="H166" s="23">
        <v>2025</v>
      </c>
      <c r="I166" s="30">
        <v>3928</v>
      </c>
      <c r="J166" s="31">
        <v>0</v>
      </c>
      <c r="K166" s="31">
        <v>0</v>
      </c>
      <c r="L166" s="31">
        <v>0</v>
      </c>
      <c r="M166" s="31">
        <v>0</v>
      </c>
      <c r="N166" s="9">
        <v>0</v>
      </c>
      <c r="O166" s="9" t="s">
        <v>822</v>
      </c>
      <c r="P166" s="32">
        <v>3928</v>
      </c>
      <c r="S166" s="44"/>
    </row>
    <row r="167" spans="1:19" s="10" customFormat="1" hidden="1" x14ac:dyDescent="0.25">
      <c r="A167" s="7">
        <v>182</v>
      </c>
      <c r="B167" s="7">
        <v>220477</v>
      </c>
      <c r="C167" s="8" t="s">
        <v>540</v>
      </c>
      <c r="D167" s="41" t="str">
        <f>VLOOKUP(B167,'[1]Ledger 24-25'!$B$5:$AF$562,3,0)</f>
        <v>E</v>
      </c>
      <c r="E167" s="42">
        <f>VLOOKUP(B167,'[1]Ledger 24-25'!$B$5:$AF$562,4,0)</f>
        <v>251</v>
      </c>
      <c r="F167" s="42">
        <f>VLOOKUP(B167,'[1]Ledger 24-25'!$B$5:$AF$562,7,0)</f>
        <v>175</v>
      </c>
      <c r="G167" s="23" t="s">
        <v>819</v>
      </c>
      <c r="H167" s="23">
        <v>2025</v>
      </c>
      <c r="I167" s="30">
        <v>3055</v>
      </c>
      <c r="J167" s="31">
        <v>0</v>
      </c>
      <c r="K167" s="31">
        <v>0</v>
      </c>
      <c r="L167" s="31">
        <v>0</v>
      </c>
      <c r="M167" s="31">
        <v>0</v>
      </c>
      <c r="N167" s="9">
        <v>0</v>
      </c>
      <c r="O167" s="9" t="s">
        <v>822</v>
      </c>
      <c r="P167" s="32">
        <v>3055</v>
      </c>
      <c r="S167" s="44"/>
    </row>
    <row r="168" spans="1:19" s="10" customFormat="1" hidden="1" x14ac:dyDescent="0.25">
      <c r="A168" s="7">
        <v>183</v>
      </c>
      <c r="B168" s="7">
        <v>220478</v>
      </c>
      <c r="C168" s="8" t="s">
        <v>542</v>
      </c>
      <c r="D168" s="41" t="str">
        <f>VLOOKUP(B168,'[1]Ledger 24-25'!$B$5:$AF$562,3,0)</f>
        <v>E</v>
      </c>
      <c r="E168" s="42">
        <f>VLOOKUP(B168,'[1]Ledger 24-25'!$B$5:$AF$562,4,0)</f>
        <v>250</v>
      </c>
      <c r="F168" s="42">
        <f>VLOOKUP(B168,'[1]Ledger 24-25'!$B$5:$AF$562,7,0)</f>
        <v>176</v>
      </c>
      <c r="G168" s="23" t="s">
        <v>819</v>
      </c>
      <c r="H168" s="23">
        <v>2025</v>
      </c>
      <c r="I168" s="30">
        <v>3747</v>
      </c>
      <c r="J168" s="31">
        <v>0</v>
      </c>
      <c r="K168" s="31">
        <v>0</v>
      </c>
      <c r="L168" s="31">
        <v>0</v>
      </c>
      <c r="M168" s="31">
        <v>0</v>
      </c>
      <c r="N168" s="9">
        <v>0</v>
      </c>
      <c r="O168" s="9" t="s">
        <v>822</v>
      </c>
      <c r="P168" s="32">
        <v>3747</v>
      </c>
      <c r="S168" s="44"/>
    </row>
    <row r="169" spans="1:19" s="10" customFormat="1" hidden="1" x14ac:dyDescent="0.25">
      <c r="A169" s="7">
        <v>184</v>
      </c>
      <c r="B169" s="7">
        <v>220505</v>
      </c>
      <c r="C169" s="8" t="s">
        <v>543</v>
      </c>
      <c r="D169" s="41" t="str">
        <f>VLOOKUP(B169,'[1]Ledger 24-25'!$B$5:$AF$562,3,0)</f>
        <v>C</v>
      </c>
      <c r="E169" s="42">
        <f>VLOOKUP(B169,'[1]Ledger 24-25'!$B$5:$AF$562,4,0)</f>
        <v>133</v>
      </c>
      <c r="F169" s="42">
        <f>VLOOKUP(B169,'[1]Ledger 24-25'!$B$5:$AF$562,7,0)</f>
        <v>177</v>
      </c>
      <c r="G169" s="23" t="s">
        <v>819</v>
      </c>
      <c r="H169" s="23">
        <v>2025</v>
      </c>
      <c r="I169" s="30">
        <v>3483</v>
      </c>
      <c r="J169" s="31">
        <v>0</v>
      </c>
      <c r="K169" s="31">
        <v>0</v>
      </c>
      <c r="L169" s="31">
        <v>0</v>
      </c>
      <c r="M169" s="31">
        <v>0</v>
      </c>
      <c r="N169" s="9">
        <v>0</v>
      </c>
      <c r="O169" s="9" t="s">
        <v>822</v>
      </c>
      <c r="P169" s="32">
        <v>3483</v>
      </c>
      <c r="S169" s="44"/>
    </row>
    <row r="170" spans="1:19" s="10" customFormat="1" hidden="1" x14ac:dyDescent="0.25">
      <c r="A170" s="7">
        <v>185</v>
      </c>
      <c r="B170" s="7">
        <v>220514</v>
      </c>
      <c r="C170" s="8" t="s">
        <v>545</v>
      </c>
      <c r="D170" s="41" t="str">
        <f>VLOOKUP(B170,'[1]Ledger 24-25'!$B$5:$AF$562,3,0)</f>
        <v>B</v>
      </c>
      <c r="E170" s="42">
        <f>VLOOKUP(B170,'[1]Ledger 24-25'!$B$5:$AF$562,4,0)</f>
        <v>213</v>
      </c>
      <c r="F170" s="42">
        <f>VLOOKUP(B170,'[1]Ledger 24-25'!$B$5:$AF$562,7,0)</f>
        <v>178</v>
      </c>
      <c r="G170" s="23" t="s">
        <v>819</v>
      </c>
      <c r="H170" s="23">
        <v>2025</v>
      </c>
      <c r="I170" s="30">
        <v>4158</v>
      </c>
      <c r="J170" s="31">
        <v>0</v>
      </c>
      <c r="K170" s="31">
        <v>0</v>
      </c>
      <c r="L170" s="31">
        <v>0</v>
      </c>
      <c r="M170" s="31">
        <v>0</v>
      </c>
      <c r="N170" s="9">
        <v>0</v>
      </c>
      <c r="O170" s="9" t="s">
        <v>822</v>
      </c>
      <c r="P170" s="32">
        <v>4158</v>
      </c>
      <c r="S170" s="44"/>
    </row>
    <row r="171" spans="1:19" s="10" customFormat="1" hidden="1" x14ac:dyDescent="0.25">
      <c r="A171" s="7">
        <v>186</v>
      </c>
      <c r="B171" s="7">
        <v>220524</v>
      </c>
      <c r="C171" s="8" t="s">
        <v>74</v>
      </c>
      <c r="D171" s="41" t="str">
        <f>VLOOKUP(B171,'[1]Ledger 24-25'!$B$5:$AF$562,3,0)</f>
        <v>D</v>
      </c>
      <c r="E171" s="42">
        <f>VLOOKUP(B171,'[1]Ledger 24-25'!$B$5:$AF$562,4,0)</f>
        <v>234</v>
      </c>
      <c r="F171" s="42">
        <f>VLOOKUP(B171,'[1]Ledger 24-25'!$B$5:$AF$562,7,0)</f>
        <v>179</v>
      </c>
      <c r="G171" s="23" t="s">
        <v>819</v>
      </c>
      <c r="H171" s="23">
        <v>2025</v>
      </c>
      <c r="I171" s="30">
        <v>9118</v>
      </c>
      <c r="J171" s="31">
        <v>0</v>
      </c>
      <c r="K171" s="31">
        <v>0</v>
      </c>
      <c r="L171" s="31">
        <v>0</v>
      </c>
      <c r="M171" s="31">
        <v>0</v>
      </c>
      <c r="N171" s="9">
        <v>-5365</v>
      </c>
      <c r="O171" s="9" t="s">
        <v>803</v>
      </c>
      <c r="P171" s="32">
        <v>3753</v>
      </c>
      <c r="S171" s="44"/>
    </row>
    <row r="172" spans="1:19" s="10" customFormat="1" hidden="1" x14ac:dyDescent="0.25">
      <c r="A172" s="7">
        <v>187</v>
      </c>
      <c r="B172" s="7">
        <v>220526</v>
      </c>
      <c r="C172" s="8" t="s">
        <v>547</v>
      </c>
      <c r="D172" s="41" t="str">
        <f>VLOOKUP(B172,'[1]Ledger 24-25'!$B$5:$AF$562,3,0)</f>
        <v>E</v>
      </c>
      <c r="E172" s="42">
        <f>VLOOKUP(B172,'[1]Ledger 24-25'!$B$5:$AF$562,4,0)</f>
        <v>153</v>
      </c>
      <c r="F172" s="42">
        <f>VLOOKUP(B172,'[1]Ledger 24-25'!$B$5:$AF$562,7,0)</f>
        <v>180</v>
      </c>
      <c r="G172" s="23" t="s">
        <v>819</v>
      </c>
      <c r="H172" s="23">
        <v>2025</v>
      </c>
      <c r="I172" s="30">
        <v>3849</v>
      </c>
      <c r="J172" s="31">
        <v>0</v>
      </c>
      <c r="K172" s="31">
        <v>0</v>
      </c>
      <c r="L172" s="31">
        <v>0</v>
      </c>
      <c r="M172" s="31">
        <v>0</v>
      </c>
      <c r="N172" s="9">
        <v>0</v>
      </c>
      <c r="O172" s="9" t="s">
        <v>822</v>
      </c>
      <c r="P172" s="32">
        <v>3849</v>
      </c>
      <c r="S172" s="44"/>
    </row>
    <row r="173" spans="1:19" s="10" customFormat="1" hidden="1" x14ac:dyDescent="0.25">
      <c r="A173" s="7">
        <v>188</v>
      </c>
      <c r="B173" s="7">
        <v>220536</v>
      </c>
      <c r="C173" s="8" t="s">
        <v>549</v>
      </c>
      <c r="D173" s="41" t="str">
        <f>VLOOKUP(B173,'[1]Ledger 24-25'!$B$5:$AF$562,3,0)</f>
        <v>D</v>
      </c>
      <c r="E173" s="42">
        <f>VLOOKUP(B173,'[1]Ledger 24-25'!$B$5:$AF$562,4,0)</f>
        <v>144</v>
      </c>
      <c r="F173" s="42">
        <f>VLOOKUP(B173,'[1]Ledger 24-25'!$B$5:$AF$562,7,0)</f>
        <v>181</v>
      </c>
      <c r="G173" s="23" t="s">
        <v>819</v>
      </c>
      <c r="H173" s="23">
        <v>2025</v>
      </c>
      <c r="I173" s="30">
        <v>4077</v>
      </c>
      <c r="J173" s="31">
        <v>0</v>
      </c>
      <c r="K173" s="31">
        <v>0</v>
      </c>
      <c r="L173" s="31">
        <v>0</v>
      </c>
      <c r="M173" s="31">
        <v>0</v>
      </c>
      <c r="N173" s="9">
        <v>0</v>
      </c>
      <c r="O173" s="9" t="s">
        <v>822</v>
      </c>
      <c r="P173" s="32">
        <v>4077</v>
      </c>
      <c r="S173" s="44"/>
    </row>
    <row r="174" spans="1:19" s="10" customFormat="1" hidden="1" x14ac:dyDescent="0.25">
      <c r="A174" s="7">
        <v>189</v>
      </c>
      <c r="B174" s="7">
        <v>220537</v>
      </c>
      <c r="C174" s="8" t="s">
        <v>550</v>
      </c>
      <c r="D174" s="41" t="str">
        <f>VLOOKUP(B174,'[1]Ledger 24-25'!$B$5:$AF$562,3,0)</f>
        <v>E</v>
      </c>
      <c r="E174" s="42">
        <f>VLOOKUP(B174,'[1]Ledger 24-25'!$B$5:$AF$562,4,0)</f>
        <v>252</v>
      </c>
      <c r="F174" s="42">
        <f>VLOOKUP(B174,'[1]Ledger 24-25'!$B$5:$AF$562,7,0)</f>
        <v>182</v>
      </c>
      <c r="G174" s="23" t="s">
        <v>819</v>
      </c>
      <c r="H174" s="23">
        <v>2025</v>
      </c>
      <c r="I174" s="30">
        <v>4108</v>
      </c>
      <c r="J174" s="31">
        <v>0</v>
      </c>
      <c r="K174" s="31">
        <v>0</v>
      </c>
      <c r="L174" s="31">
        <v>0</v>
      </c>
      <c r="M174" s="31">
        <v>0</v>
      </c>
      <c r="N174" s="9">
        <v>0</v>
      </c>
      <c r="O174" s="9" t="s">
        <v>822</v>
      </c>
      <c r="P174" s="32">
        <v>4108</v>
      </c>
      <c r="S174" s="44"/>
    </row>
    <row r="175" spans="1:19" s="10" customFormat="1" hidden="1" x14ac:dyDescent="0.25">
      <c r="A175" s="7">
        <v>190</v>
      </c>
      <c r="B175" s="7">
        <v>220544</v>
      </c>
      <c r="C175" s="8" t="s">
        <v>551</v>
      </c>
      <c r="D175" s="41" t="str">
        <f>VLOOKUP(B175,'[1]Ledger 24-25'!$B$5:$AF$562,3,0)</f>
        <v>A</v>
      </c>
      <c r="E175" s="42">
        <f>VLOOKUP(B175,'[1]Ledger 24-25'!$B$5:$AF$562,4,0)</f>
        <v>200</v>
      </c>
      <c r="F175" s="42">
        <f>VLOOKUP(B175,'[1]Ledger 24-25'!$B$5:$AF$562,7,0)</f>
        <v>183</v>
      </c>
      <c r="G175" s="23" t="s">
        <v>819</v>
      </c>
      <c r="H175" s="23">
        <v>2025</v>
      </c>
      <c r="I175" s="30">
        <v>4447</v>
      </c>
      <c r="J175" s="31">
        <v>-270</v>
      </c>
      <c r="K175" s="31">
        <v>0</v>
      </c>
      <c r="L175" s="31">
        <v>0</v>
      </c>
      <c r="M175" s="31">
        <v>0</v>
      </c>
      <c r="N175" s="9">
        <v>0</v>
      </c>
      <c r="O175" s="9" t="s">
        <v>822</v>
      </c>
      <c r="P175" s="32">
        <v>4177</v>
      </c>
      <c r="S175" s="44"/>
    </row>
    <row r="176" spans="1:19" s="10" customFormat="1" x14ac:dyDescent="0.25">
      <c r="A176" s="7">
        <v>191</v>
      </c>
      <c r="B176" s="7">
        <v>220552</v>
      </c>
      <c r="C176" s="8" t="s">
        <v>552</v>
      </c>
      <c r="D176" s="41" t="str">
        <f>VLOOKUP(B176,'[1]Ledger 24-25'!$B$5:$AF$562,3,0)</f>
        <v>E</v>
      </c>
      <c r="E176" s="42">
        <f>VLOOKUP(B176,'[1]Ledger 24-25'!$B$5:$AF$562,4,0)</f>
        <v>154</v>
      </c>
      <c r="F176" s="42">
        <f>VLOOKUP(B176,'[1]Ledger 24-25'!$B$5:$AF$562,7,0)</f>
        <v>184</v>
      </c>
      <c r="G176" s="23" t="s">
        <v>819</v>
      </c>
      <c r="H176" s="23">
        <v>2025</v>
      </c>
      <c r="I176" s="30">
        <v>6337</v>
      </c>
      <c r="J176" s="31">
        <v>-975</v>
      </c>
      <c r="K176" s="31">
        <v>0</v>
      </c>
      <c r="L176" s="31">
        <v>0</v>
      </c>
      <c r="M176" s="31">
        <v>0</v>
      </c>
      <c r="N176" s="9">
        <v>0</v>
      </c>
      <c r="O176" s="9" t="s">
        <v>822</v>
      </c>
      <c r="P176" s="32">
        <v>5362</v>
      </c>
      <c r="S176" s="44"/>
    </row>
    <row r="177" spans="1:19" s="10" customFormat="1" hidden="1" x14ac:dyDescent="0.25">
      <c r="A177" s="7">
        <v>192</v>
      </c>
      <c r="B177" s="7">
        <v>220554</v>
      </c>
      <c r="C177" s="8" t="s">
        <v>553</v>
      </c>
      <c r="D177" s="41" t="str">
        <f>VLOOKUP(B177,'[1]Ledger 24-25'!$B$5:$AF$562,3,0)</f>
        <v>E</v>
      </c>
      <c r="E177" s="42">
        <f>VLOOKUP(B177,'[1]Ledger 24-25'!$B$5:$AF$562,4,0)</f>
        <v>151</v>
      </c>
      <c r="F177" s="42">
        <f>VLOOKUP(B177,'[1]Ledger 24-25'!$B$5:$AF$562,7,0)</f>
        <v>185</v>
      </c>
      <c r="G177" s="23" t="s">
        <v>819</v>
      </c>
      <c r="H177" s="23">
        <v>2025</v>
      </c>
      <c r="I177" s="30">
        <v>4643</v>
      </c>
      <c r="J177" s="31">
        <v>0</v>
      </c>
      <c r="K177" s="31">
        <v>0</v>
      </c>
      <c r="L177" s="31">
        <v>0</v>
      </c>
      <c r="M177" s="31">
        <v>0</v>
      </c>
      <c r="N177" s="9">
        <v>0</v>
      </c>
      <c r="O177" s="9" t="s">
        <v>822</v>
      </c>
      <c r="P177" s="32">
        <v>4643</v>
      </c>
      <c r="S177" s="44"/>
    </row>
    <row r="178" spans="1:19" s="10" customFormat="1" hidden="1" x14ac:dyDescent="0.25">
      <c r="A178" s="7">
        <v>193</v>
      </c>
      <c r="B178" s="7">
        <v>220558</v>
      </c>
      <c r="C178" s="8" t="s">
        <v>554</v>
      </c>
      <c r="D178" s="41" t="str">
        <f>VLOOKUP(B178,'[1]Ledger 24-25'!$B$5:$AF$562,3,0)</f>
        <v>C</v>
      </c>
      <c r="E178" s="42">
        <f>VLOOKUP(B178,'[1]Ledger 24-25'!$B$5:$AF$562,4,0)</f>
        <v>224</v>
      </c>
      <c r="F178" s="42">
        <f>VLOOKUP(B178,'[1]Ledger 24-25'!$B$5:$AF$562,7,0)</f>
        <v>186</v>
      </c>
      <c r="G178" s="23" t="s">
        <v>819</v>
      </c>
      <c r="H178" s="23">
        <v>2025</v>
      </c>
      <c r="I178" s="30">
        <v>4373</v>
      </c>
      <c r="J178" s="31">
        <v>-15</v>
      </c>
      <c r="K178" s="31">
        <v>0</v>
      </c>
      <c r="L178" s="31">
        <v>0</v>
      </c>
      <c r="M178" s="31">
        <v>0</v>
      </c>
      <c r="N178" s="9">
        <v>0</v>
      </c>
      <c r="O178" s="9" t="s">
        <v>822</v>
      </c>
      <c r="P178" s="32">
        <v>4358</v>
      </c>
      <c r="S178" s="44"/>
    </row>
    <row r="179" spans="1:19" s="10" customFormat="1" hidden="1" x14ac:dyDescent="0.25">
      <c r="A179" s="7">
        <v>194</v>
      </c>
      <c r="B179" s="7">
        <v>220560</v>
      </c>
      <c r="C179" s="8" t="s">
        <v>556</v>
      </c>
      <c r="D179" s="41" t="str">
        <f>VLOOKUP(B179,'[1]Ledger 24-25'!$B$5:$AF$562,3,0)</f>
        <v>A</v>
      </c>
      <c r="E179" s="42">
        <f>VLOOKUP(B179,'[1]Ledger 24-25'!$B$5:$AF$562,4,0)</f>
        <v>202</v>
      </c>
      <c r="F179" s="42">
        <f>VLOOKUP(B179,'[1]Ledger 24-25'!$B$5:$AF$562,7,0)</f>
        <v>187</v>
      </c>
      <c r="G179" s="23" t="s">
        <v>819</v>
      </c>
      <c r="H179" s="23">
        <v>2025</v>
      </c>
      <c r="I179" s="30">
        <v>3704</v>
      </c>
      <c r="J179" s="31">
        <v>0</v>
      </c>
      <c r="K179" s="31">
        <v>0</v>
      </c>
      <c r="L179" s="31">
        <v>0</v>
      </c>
      <c r="M179" s="31">
        <v>0</v>
      </c>
      <c r="N179" s="9">
        <v>0</v>
      </c>
      <c r="O179" s="9" t="s">
        <v>822</v>
      </c>
      <c r="P179" s="32">
        <v>3704</v>
      </c>
      <c r="S179" s="44"/>
    </row>
    <row r="180" spans="1:19" s="10" customFormat="1" hidden="1" x14ac:dyDescent="0.25">
      <c r="A180" s="7">
        <v>195</v>
      </c>
      <c r="B180" s="7">
        <v>220563</v>
      </c>
      <c r="C180" s="8" t="s">
        <v>558</v>
      </c>
      <c r="D180" s="41" t="str">
        <f>VLOOKUP(B180,'[1]Ledger 24-25'!$B$5:$AF$562,3,0)</f>
        <v>B</v>
      </c>
      <c r="E180" s="42">
        <f>VLOOKUP(B180,'[1]Ledger 24-25'!$B$5:$AF$562,4,0)</f>
        <v>212</v>
      </c>
      <c r="F180" s="42">
        <f>VLOOKUP(B180,'[1]Ledger 24-25'!$B$5:$AF$562,7,0)</f>
        <v>188</v>
      </c>
      <c r="G180" s="23" t="s">
        <v>819</v>
      </c>
      <c r="H180" s="23">
        <v>2025</v>
      </c>
      <c r="I180" s="30">
        <v>8284</v>
      </c>
      <c r="J180" s="31">
        <v>0</v>
      </c>
      <c r="K180" s="31">
        <v>0</v>
      </c>
      <c r="L180" s="31">
        <v>0</v>
      </c>
      <c r="M180" s="31">
        <v>0</v>
      </c>
      <c r="N180" s="9">
        <v>0</v>
      </c>
      <c r="O180" s="9" t="s">
        <v>822</v>
      </c>
      <c r="P180" s="32">
        <v>8284</v>
      </c>
      <c r="S180" s="44"/>
    </row>
    <row r="181" spans="1:19" s="10" customFormat="1" hidden="1" x14ac:dyDescent="0.25">
      <c r="A181" s="7">
        <v>196</v>
      </c>
      <c r="B181" s="7">
        <v>220568</v>
      </c>
      <c r="C181" s="8" t="s">
        <v>560</v>
      </c>
      <c r="D181" s="41" t="str">
        <f>VLOOKUP(B181,'[1]Ledger 24-25'!$B$5:$AF$562,3,0)</f>
        <v>E</v>
      </c>
      <c r="E181" s="42">
        <f>VLOOKUP(B181,'[1]Ledger 24-25'!$B$5:$AF$562,4,0)</f>
        <v>247</v>
      </c>
      <c r="F181" s="42">
        <f>VLOOKUP(B181,'[1]Ledger 24-25'!$B$5:$AF$562,7,0)</f>
        <v>189</v>
      </c>
      <c r="G181" s="23" t="s">
        <v>819</v>
      </c>
      <c r="H181" s="23">
        <v>2025</v>
      </c>
      <c r="I181" s="30">
        <v>4564</v>
      </c>
      <c r="J181" s="31">
        <v>0</v>
      </c>
      <c r="K181" s="31">
        <v>0</v>
      </c>
      <c r="L181" s="31">
        <v>0</v>
      </c>
      <c r="M181" s="31">
        <v>0</v>
      </c>
      <c r="N181" s="9">
        <v>0</v>
      </c>
      <c r="O181" s="9" t="s">
        <v>822</v>
      </c>
      <c r="P181" s="32">
        <v>4564</v>
      </c>
      <c r="S181" s="44"/>
    </row>
    <row r="182" spans="1:19" s="10" customFormat="1" hidden="1" x14ac:dyDescent="0.25">
      <c r="A182" s="7">
        <v>197</v>
      </c>
      <c r="B182" s="7">
        <v>220580</v>
      </c>
      <c r="C182" s="8" t="s">
        <v>562</v>
      </c>
      <c r="D182" s="41" t="str">
        <f>VLOOKUP(B182,'[1]Ledger 24-25'!$B$5:$AF$562,3,0)</f>
        <v>D</v>
      </c>
      <c r="E182" s="42">
        <f>VLOOKUP(B182,'[1]Ledger 24-25'!$B$5:$AF$562,4,0)</f>
        <v>137</v>
      </c>
      <c r="F182" s="42">
        <f>VLOOKUP(B182,'[1]Ledger 24-25'!$B$5:$AF$562,7,0)</f>
        <v>190</v>
      </c>
      <c r="G182" s="23" t="s">
        <v>819</v>
      </c>
      <c r="H182" s="23">
        <v>2025</v>
      </c>
      <c r="I182" s="30">
        <v>4065</v>
      </c>
      <c r="J182" s="31">
        <v>0</v>
      </c>
      <c r="K182" s="31">
        <v>0</v>
      </c>
      <c r="L182" s="31">
        <v>0</v>
      </c>
      <c r="M182" s="31">
        <v>0</v>
      </c>
      <c r="N182" s="9">
        <v>0</v>
      </c>
      <c r="O182" s="9" t="s">
        <v>822</v>
      </c>
      <c r="P182" s="32">
        <v>4065</v>
      </c>
      <c r="S182" s="44"/>
    </row>
    <row r="183" spans="1:19" s="10" customFormat="1" hidden="1" x14ac:dyDescent="0.25">
      <c r="A183" s="7">
        <v>198</v>
      </c>
      <c r="B183" s="7">
        <v>220584</v>
      </c>
      <c r="C183" s="8" t="s">
        <v>564</v>
      </c>
      <c r="D183" s="41" t="str">
        <f>VLOOKUP(B183,'[1]Ledger 24-25'!$B$5:$AF$562,3,0)</f>
        <v>B</v>
      </c>
      <c r="E183" s="42">
        <f>VLOOKUP(B183,'[1]Ledger 24-25'!$B$5:$AF$562,4,0)</f>
        <v>120</v>
      </c>
      <c r="F183" s="42">
        <f>VLOOKUP(B183,'[1]Ledger 24-25'!$B$5:$AF$562,7,0)</f>
        <v>191</v>
      </c>
      <c r="G183" s="23" t="s">
        <v>819</v>
      </c>
      <c r="H183" s="23">
        <v>2025</v>
      </c>
      <c r="I183" s="30">
        <v>3931</v>
      </c>
      <c r="J183" s="31">
        <v>0</v>
      </c>
      <c r="K183" s="31">
        <v>0</v>
      </c>
      <c r="L183" s="31">
        <v>0</v>
      </c>
      <c r="M183" s="31">
        <v>0</v>
      </c>
      <c r="N183" s="9">
        <v>-1947</v>
      </c>
      <c r="O183" s="9" t="s">
        <v>803</v>
      </c>
      <c r="P183" s="32">
        <v>1984</v>
      </c>
      <c r="S183" s="44"/>
    </row>
    <row r="184" spans="1:19" s="10" customFormat="1" hidden="1" x14ac:dyDescent="0.25">
      <c r="A184" s="7">
        <v>199</v>
      </c>
      <c r="B184" s="7">
        <v>220597</v>
      </c>
      <c r="C184" s="8" t="s">
        <v>565</v>
      </c>
      <c r="D184" s="41" t="str">
        <f>VLOOKUP(B184,'[1]Ledger 24-25'!$B$5:$AF$562,3,0)</f>
        <v>B</v>
      </c>
      <c r="E184" s="42">
        <f>VLOOKUP(B184,'[1]Ledger 24-25'!$B$5:$AF$562,4,0)</f>
        <v>217</v>
      </c>
      <c r="F184" s="42">
        <f>VLOOKUP(B184,'[1]Ledger 24-25'!$B$5:$AF$562,7,0)</f>
        <v>192</v>
      </c>
      <c r="G184" s="23" t="s">
        <v>819</v>
      </c>
      <c r="H184" s="23">
        <v>2025</v>
      </c>
      <c r="I184" s="30">
        <v>3972</v>
      </c>
      <c r="J184" s="31">
        <v>0</v>
      </c>
      <c r="K184" s="31">
        <v>0</v>
      </c>
      <c r="L184" s="31">
        <v>0</v>
      </c>
      <c r="M184" s="31">
        <v>0</v>
      </c>
      <c r="N184" s="9">
        <v>0</v>
      </c>
      <c r="O184" s="9" t="s">
        <v>822</v>
      </c>
      <c r="P184" s="32">
        <v>3972</v>
      </c>
      <c r="S184" s="44"/>
    </row>
    <row r="185" spans="1:19" s="10" customFormat="1" hidden="1" x14ac:dyDescent="0.25">
      <c r="A185" s="7">
        <v>200</v>
      </c>
      <c r="B185" s="7">
        <v>220598</v>
      </c>
      <c r="C185" s="8" t="s">
        <v>567</v>
      </c>
      <c r="D185" s="41" t="str">
        <f>VLOOKUP(B185,'[1]Ledger 24-25'!$B$5:$AF$562,3,0)</f>
        <v>D</v>
      </c>
      <c r="E185" s="42">
        <f>VLOOKUP(B185,'[1]Ledger 24-25'!$B$5:$AF$562,4,0)</f>
        <v>135</v>
      </c>
      <c r="F185" s="42">
        <f>VLOOKUP(B185,'[1]Ledger 24-25'!$B$5:$AF$562,7,0)</f>
        <v>193</v>
      </c>
      <c r="G185" s="23" t="s">
        <v>819</v>
      </c>
      <c r="H185" s="23">
        <v>2025</v>
      </c>
      <c r="I185" s="30">
        <v>5106</v>
      </c>
      <c r="J185" s="31">
        <v>0</v>
      </c>
      <c r="K185" s="31">
        <v>0</v>
      </c>
      <c r="L185" s="31">
        <v>0</v>
      </c>
      <c r="M185" s="31">
        <v>0</v>
      </c>
      <c r="N185" s="9">
        <v>0</v>
      </c>
      <c r="O185" s="9" t="s">
        <v>822</v>
      </c>
      <c r="P185" s="32">
        <v>5106</v>
      </c>
      <c r="S185" s="44"/>
    </row>
    <row r="186" spans="1:19" s="10" customFormat="1" hidden="1" x14ac:dyDescent="0.25">
      <c r="A186" s="7">
        <v>201</v>
      </c>
      <c r="B186" s="7">
        <v>220600</v>
      </c>
      <c r="C186" s="8" t="s">
        <v>568</v>
      </c>
      <c r="D186" s="41" t="str">
        <f>VLOOKUP(B186,'[1]Ledger 24-25'!$B$5:$AF$562,3,0)</f>
        <v>C</v>
      </c>
      <c r="E186" s="42">
        <f>VLOOKUP(B186,'[1]Ledger 24-25'!$B$5:$AF$562,4,0)</f>
        <v>227</v>
      </c>
      <c r="F186" s="42">
        <f>VLOOKUP(B186,'[1]Ledger 24-25'!$B$5:$AF$562,7,0)</f>
        <v>194</v>
      </c>
      <c r="G186" s="23" t="s">
        <v>819</v>
      </c>
      <c r="H186" s="23">
        <v>2025</v>
      </c>
      <c r="I186" s="30">
        <v>4107</v>
      </c>
      <c r="J186" s="31">
        <v>0</v>
      </c>
      <c r="K186" s="31">
        <v>0</v>
      </c>
      <c r="L186" s="31">
        <v>0</v>
      </c>
      <c r="M186" s="31">
        <v>0</v>
      </c>
      <c r="N186" s="9">
        <v>0</v>
      </c>
      <c r="O186" s="9" t="s">
        <v>822</v>
      </c>
      <c r="P186" s="32">
        <v>4107</v>
      </c>
      <c r="S186" s="44"/>
    </row>
    <row r="187" spans="1:19" s="10" customFormat="1" hidden="1" x14ac:dyDescent="0.25">
      <c r="A187" s="7">
        <v>202</v>
      </c>
      <c r="B187" s="7">
        <v>220603</v>
      </c>
      <c r="C187" s="8" t="s">
        <v>570</v>
      </c>
      <c r="D187" s="41" t="str">
        <f>VLOOKUP(B187,'[1]Ledger 24-25'!$B$5:$AF$562,3,0)</f>
        <v>C</v>
      </c>
      <c r="E187" s="42">
        <f>VLOOKUP(B187,'[1]Ledger 24-25'!$B$5:$AF$562,4,0)</f>
        <v>125</v>
      </c>
      <c r="F187" s="42">
        <f>VLOOKUP(B187,'[1]Ledger 24-25'!$B$5:$AF$562,7,0)</f>
        <v>195</v>
      </c>
      <c r="G187" s="23" t="s">
        <v>819</v>
      </c>
      <c r="H187" s="23">
        <v>2025</v>
      </c>
      <c r="I187" s="30">
        <v>3686</v>
      </c>
      <c r="J187" s="31">
        <v>0</v>
      </c>
      <c r="K187" s="31">
        <v>0</v>
      </c>
      <c r="L187" s="31">
        <v>0</v>
      </c>
      <c r="M187" s="31">
        <v>0</v>
      </c>
      <c r="N187" s="9">
        <v>-2201</v>
      </c>
      <c r="O187" s="9" t="s">
        <v>803</v>
      </c>
      <c r="P187" s="32">
        <v>1485</v>
      </c>
      <c r="S187" s="44"/>
    </row>
    <row r="188" spans="1:19" s="10" customFormat="1" hidden="1" x14ac:dyDescent="0.25">
      <c r="A188" s="7">
        <v>203</v>
      </c>
      <c r="B188" s="7">
        <v>220611</v>
      </c>
      <c r="C188" s="8" t="s">
        <v>571</v>
      </c>
      <c r="D188" s="41" t="str">
        <f>VLOOKUP(B188,'[1]Ledger 24-25'!$B$5:$AF$562,3,0)</f>
        <v>E</v>
      </c>
      <c r="E188" s="42">
        <f>VLOOKUP(B188,'[1]Ledger 24-25'!$B$5:$AF$562,4,0)</f>
        <v>257</v>
      </c>
      <c r="F188" s="42">
        <f>VLOOKUP(B188,'[1]Ledger 24-25'!$B$5:$AF$562,7,0)</f>
        <v>196</v>
      </c>
      <c r="G188" s="23" t="s">
        <v>819</v>
      </c>
      <c r="H188" s="23">
        <v>2025</v>
      </c>
      <c r="I188" s="30">
        <v>3755</v>
      </c>
      <c r="J188" s="31">
        <v>0</v>
      </c>
      <c r="K188" s="31">
        <v>0</v>
      </c>
      <c r="L188" s="31">
        <v>0</v>
      </c>
      <c r="M188" s="31">
        <v>0</v>
      </c>
      <c r="N188" s="9">
        <v>0</v>
      </c>
      <c r="O188" s="9" t="s">
        <v>822</v>
      </c>
      <c r="P188" s="32">
        <v>3755</v>
      </c>
      <c r="S188" s="44"/>
    </row>
    <row r="189" spans="1:19" s="10" customFormat="1" hidden="1" x14ac:dyDescent="0.25">
      <c r="A189" s="7">
        <v>204</v>
      </c>
      <c r="B189" s="7">
        <v>220628</v>
      </c>
      <c r="C189" s="8" t="s">
        <v>572</v>
      </c>
      <c r="D189" s="41" t="str">
        <f>VLOOKUP(B189,'[1]Ledger 24-25'!$B$5:$AF$562,3,0)</f>
        <v>C</v>
      </c>
      <c r="E189" s="42">
        <f>VLOOKUP(B189,'[1]Ledger 24-25'!$B$5:$AF$562,4,0)</f>
        <v>131</v>
      </c>
      <c r="F189" s="42">
        <f>VLOOKUP(B189,'[1]Ledger 24-25'!$B$5:$AF$562,7,0)</f>
        <v>197</v>
      </c>
      <c r="G189" s="23" t="s">
        <v>819</v>
      </c>
      <c r="H189" s="23">
        <v>2025</v>
      </c>
      <c r="I189" s="30">
        <v>4250</v>
      </c>
      <c r="J189" s="31">
        <v>0</v>
      </c>
      <c r="K189" s="31">
        <v>0</v>
      </c>
      <c r="L189" s="31">
        <v>0</v>
      </c>
      <c r="M189" s="31">
        <v>0</v>
      </c>
      <c r="N189" s="9">
        <v>0</v>
      </c>
      <c r="O189" s="9" t="s">
        <v>822</v>
      </c>
      <c r="P189" s="32">
        <v>4250</v>
      </c>
      <c r="S189" s="44"/>
    </row>
    <row r="190" spans="1:19" s="10" customFormat="1" hidden="1" x14ac:dyDescent="0.25">
      <c r="A190" s="7">
        <v>205</v>
      </c>
      <c r="B190" s="7">
        <v>220639</v>
      </c>
      <c r="C190" s="8" t="s">
        <v>573</v>
      </c>
      <c r="D190" s="41" t="str">
        <f>VLOOKUP(B190,'[1]Ledger 24-25'!$B$5:$AF$562,3,0)</f>
        <v>B</v>
      </c>
      <c r="E190" s="42">
        <f>VLOOKUP(B190,'[1]Ledger 24-25'!$B$5:$AF$562,4,0)</f>
        <v>217</v>
      </c>
      <c r="F190" s="42">
        <f>VLOOKUP(B190,'[1]Ledger 24-25'!$B$5:$AF$562,7,0)</f>
        <v>198</v>
      </c>
      <c r="G190" s="23" t="s">
        <v>819</v>
      </c>
      <c r="H190" s="23">
        <v>2025</v>
      </c>
      <c r="I190" s="30">
        <v>7966</v>
      </c>
      <c r="J190" s="31">
        <v>0</v>
      </c>
      <c r="K190" s="31">
        <v>0</v>
      </c>
      <c r="L190" s="31">
        <v>0</v>
      </c>
      <c r="M190" s="31">
        <v>0</v>
      </c>
      <c r="N190" s="9">
        <v>0</v>
      </c>
      <c r="O190" s="9" t="s">
        <v>822</v>
      </c>
      <c r="P190" s="32">
        <v>7966</v>
      </c>
      <c r="S190" s="44"/>
    </row>
    <row r="191" spans="1:19" s="10" customFormat="1" hidden="1" x14ac:dyDescent="0.25">
      <c r="A191" s="7">
        <v>206</v>
      </c>
      <c r="B191" s="7">
        <v>220643</v>
      </c>
      <c r="C191" s="8" t="s">
        <v>574</v>
      </c>
      <c r="D191" s="41" t="str">
        <f>VLOOKUP(B191,'[1]Ledger 24-25'!$B$5:$AF$562,3,0)</f>
        <v>B</v>
      </c>
      <c r="E191" s="42">
        <f>VLOOKUP(B191,'[1]Ledger 24-25'!$B$5:$AF$562,4,0)</f>
        <v>222</v>
      </c>
      <c r="F191" s="42">
        <f>VLOOKUP(B191,'[1]Ledger 24-25'!$B$5:$AF$562,7,0)</f>
        <v>199</v>
      </c>
      <c r="G191" s="23" t="s">
        <v>819</v>
      </c>
      <c r="H191" s="23">
        <v>2025</v>
      </c>
      <c r="I191" s="30">
        <v>8450</v>
      </c>
      <c r="J191" s="31">
        <v>0</v>
      </c>
      <c r="K191" s="31">
        <v>0</v>
      </c>
      <c r="L191" s="31">
        <v>0</v>
      </c>
      <c r="M191" s="31">
        <v>0</v>
      </c>
      <c r="N191" s="9">
        <v>0</v>
      </c>
      <c r="O191" s="9" t="s">
        <v>822</v>
      </c>
      <c r="P191" s="32">
        <v>8450</v>
      </c>
      <c r="S191" s="44"/>
    </row>
    <row r="192" spans="1:19" s="10" customFormat="1" hidden="1" x14ac:dyDescent="0.25">
      <c r="A192" s="7">
        <v>207</v>
      </c>
      <c r="B192" s="7">
        <v>220654</v>
      </c>
      <c r="C192" s="8" t="s">
        <v>575</v>
      </c>
      <c r="D192" s="41" t="str">
        <f>VLOOKUP(B192,'[1]Ledger 24-25'!$B$5:$AF$562,3,0)</f>
        <v>E</v>
      </c>
      <c r="E192" s="42">
        <f>VLOOKUP(B192,'[1]Ledger 24-25'!$B$5:$AF$562,4,0)</f>
        <v>147</v>
      </c>
      <c r="F192" s="42">
        <f>VLOOKUP(B192,'[1]Ledger 24-25'!$B$5:$AF$562,7,0)</f>
        <v>200</v>
      </c>
      <c r="G192" s="23" t="s">
        <v>819</v>
      </c>
      <c r="H192" s="23">
        <v>2025</v>
      </c>
      <c r="I192" s="30">
        <v>3488</v>
      </c>
      <c r="J192" s="31">
        <v>0</v>
      </c>
      <c r="K192" s="31">
        <v>0</v>
      </c>
      <c r="L192" s="31">
        <v>0</v>
      </c>
      <c r="M192" s="31">
        <v>0</v>
      </c>
      <c r="N192" s="9">
        <v>0</v>
      </c>
      <c r="O192" s="9" t="s">
        <v>822</v>
      </c>
      <c r="P192" s="32">
        <v>3488</v>
      </c>
      <c r="S192" s="44"/>
    </row>
    <row r="193" spans="1:19" s="10" customFormat="1" hidden="1" x14ac:dyDescent="0.25">
      <c r="A193" s="7">
        <v>208</v>
      </c>
      <c r="B193" s="7">
        <v>220658</v>
      </c>
      <c r="C193" s="8" t="s">
        <v>576</v>
      </c>
      <c r="D193" s="41" t="str">
        <f>VLOOKUP(B193,'[1]Ledger 24-25'!$B$5:$AF$562,3,0)</f>
        <v>D</v>
      </c>
      <c r="E193" s="42">
        <f>VLOOKUP(B193,'[1]Ledger 24-25'!$B$5:$AF$562,4,0)</f>
        <v>240</v>
      </c>
      <c r="F193" s="42">
        <f>VLOOKUP(B193,'[1]Ledger 24-25'!$B$5:$AF$562,7,0)</f>
        <v>201</v>
      </c>
      <c r="G193" s="23" t="s">
        <v>819</v>
      </c>
      <c r="H193" s="23">
        <v>2025</v>
      </c>
      <c r="I193" s="30">
        <v>5701</v>
      </c>
      <c r="J193" s="31">
        <v>0</v>
      </c>
      <c r="K193" s="31">
        <v>0</v>
      </c>
      <c r="L193" s="31">
        <v>0</v>
      </c>
      <c r="M193" s="31">
        <v>0</v>
      </c>
      <c r="N193" s="9">
        <v>0</v>
      </c>
      <c r="O193" s="9" t="s">
        <v>822</v>
      </c>
      <c r="P193" s="32">
        <v>5701</v>
      </c>
      <c r="S193" s="44"/>
    </row>
    <row r="194" spans="1:19" s="10" customFormat="1" hidden="1" x14ac:dyDescent="0.25">
      <c r="A194" s="7">
        <v>209</v>
      </c>
      <c r="B194" s="7">
        <v>220660</v>
      </c>
      <c r="C194" s="8" t="s">
        <v>578</v>
      </c>
      <c r="D194" s="41" t="str">
        <f>VLOOKUP(B194,'[1]Ledger 24-25'!$B$5:$AF$562,3,0)</f>
        <v>D</v>
      </c>
      <c r="E194" s="42">
        <f>VLOOKUP(B194,'[1]Ledger 24-25'!$B$5:$AF$562,4,0)</f>
        <v>139</v>
      </c>
      <c r="F194" s="42">
        <f>VLOOKUP(B194,'[1]Ledger 24-25'!$B$5:$AF$562,7,0)</f>
        <v>202</v>
      </c>
      <c r="G194" s="23" t="s">
        <v>819</v>
      </c>
      <c r="H194" s="23">
        <v>2025</v>
      </c>
      <c r="I194" s="30">
        <v>4721</v>
      </c>
      <c r="J194" s="31">
        <v>0</v>
      </c>
      <c r="K194" s="31">
        <v>0</v>
      </c>
      <c r="L194" s="31">
        <v>0</v>
      </c>
      <c r="M194" s="31">
        <v>0</v>
      </c>
      <c r="N194" s="9">
        <v>0</v>
      </c>
      <c r="O194" s="9" t="s">
        <v>822</v>
      </c>
      <c r="P194" s="32">
        <v>4721</v>
      </c>
      <c r="S194" s="44"/>
    </row>
    <row r="195" spans="1:19" s="10" customFormat="1" x14ac:dyDescent="0.25">
      <c r="A195" s="7">
        <v>210</v>
      </c>
      <c r="B195" s="7">
        <v>220662</v>
      </c>
      <c r="C195" s="8" t="s">
        <v>580</v>
      </c>
      <c r="D195" s="41" t="str">
        <f>VLOOKUP(B195,'[1]Ledger 24-25'!$B$5:$AF$562,3,0)</f>
        <v>D</v>
      </c>
      <c r="E195" s="42">
        <f>VLOOKUP(B195,'[1]Ledger 24-25'!$B$5:$AF$562,4,0)</f>
        <v>140</v>
      </c>
      <c r="F195" s="42">
        <f>VLOOKUP(B195,'[1]Ledger 24-25'!$B$5:$AF$562,7,0)</f>
        <v>203</v>
      </c>
      <c r="G195" s="23" t="s">
        <v>819</v>
      </c>
      <c r="H195" s="23">
        <v>2025</v>
      </c>
      <c r="I195" s="30">
        <v>4345</v>
      </c>
      <c r="J195" s="31">
        <v>-1849</v>
      </c>
      <c r="K195" s="31">
        <v>0</v>
      </c>
      <c r="L195" s="31">
        <v>0</v>
      </c>
      <c r="M195" s="31">
        <v>0</v>
      </c>
      <c r="N195" s="9">
        <v>0</v>
      </c>
      <c r="O195" s="9" t="s">
        <v>822</v>
      </c>
      <c r="P195" s="32">
        <v>2496</v>
      </c>
      <c r="S195" s="44"/>
    </row>
    <row r="196" spans="1:19" s="10" customFormat="1" hidden="1" x14ac:dyDescent="0.25">
      <c r="A196" s="7">
        <v>211</v>
      </c>
      <c r="B196" s="7">
        <v>220666</v>
      </c>
      <c r="C196" s="8" t="s">
        <v>582</v>
      </c>
      <c r="D196" s="41" t="str">
        <f>VLOOKUP(B196,'[1]Ledger 24-25'!$B$5:$AF$562,3,0)</f>
        <v>D</v>
      </c>
      <c r="E196" s="42">
        <f>VLOOKUP(B196,'[1]Ledger 24-25'!$B$5:$AF$562,4,0)</f>
        <v>143</v>
      </c>
      <c r="F196" s="42">
        <f>VLOOKUP(B196,'[1]Ledger 24-25'!$B$5:$AF$562,7,0)</f>
        <v>204</v>
      </c>
      <c r="G196" s="23" t="s">
        <v>819</v>
      </c>
      <c r="H196" s="23">
        <v>2025</v>
      </c>
      <c r="I196" s="30">
        <v>3849</v>
      </c>
      <c r="J196" s="31">
        <v>0</v>
      </c>
      <c r="K196" s="31">
        <v>0</v>
      </c>
      <c r="L196" s="31">
        <v>0</v>
      </c>
      <c r="M196" s="31">
        <v>0</v>
      </c>
      <c r="N196" s="9">
        <v>0</v>
      </c>
      <c r="O196" s="9" t="s">
        <v>822</v>
      </c>
      <c r="P196" s="32">
        <v>3849</v>
      </c>
      <c r="S196" s="44"/>
    </row>
    <row r="197" spans="1:19" s="10" customFormat="1" hidden="1" x14ac:dyDescent="0.25">
      <c r="A197" s="7">
        <v>212</v>
      </c>
      <c r="B197" s="7">
        <v>220674</v>
      </c>
      <c r="C197" s="8" t="s">
        <v>583</v>
      </c>
      <c r="D197" s="41" t="str">
        <f>VLOOKUP(B197,'[1]Ledger 24-25'!$B$5:$AF$562,3,0)</f>
        <v>E</v>
      </c>
      <c r="E197" s="42">
        <f>VLOOKUP(B197,'[1]Ledger 24-25'!$B$5:$AF$562,4,0)</f>
        <v>156</v>
      </c>
      <c r="F197" s="42">
        <f>VLOOKUP(B197,'[1]Ledger 24-25'!$B$5:$AF$562,7,0)</f>
        <v>205</v>
      </c>
      <c r="G197" s="23" t="s">
        <v>819</v>
      </c>
      <c r="H197" s="23">
        <v>2025</v>
      </c>
      <c r="I197" s="30">
        <v>8317</v>
      </c>
      <c r="J197" s="31">
        <v>0</v>
      </c>
      <c r="K197" s="31">
        <v>0</v>
      </c>
      <c r="L197" s="31">
        <v>0</v>
      </c>
      <c r="M197" s="31">
        <v>0</v>
      </c>
      <c r="N197" s="9">
        <v>0</v>
      </c>
      <c r="O197" s="9" t="s">
        <v>822</v>
      </c>
      <c r="P197" s="32">
        <v>8317</v>
      </c>
      <c r="S197" s="44"/>
    </row>
    <row r="198" spans="1:19" s="10" customFormat="1" hidden="1" x14ac:dyDescent="0.25">
      <c r="A198" s="7">
        <v>213</v>
      </c>
      <c r="B198" s="7">
        <v>220679</v>
      </c>
      <c r="C198" s="8" t="s">
        <v>585</v>
      </c>
      <c r="D198" s="41" t="str">
        <f>VLOOKUP(B198,'[1]Ledger 24-25'!$B$5:$AF$562,3,0)</f>
        <v>D</v>
      </c>
      <c r="E198" s="42">
        <f>VLOOKUP(B198,'[1]Ledger 24-25'!$B$5:$AF$562,4,0)</f>
        <v>237</v>
      </c>
      <c r="F198" s="42">
        <f>VLOOKUP(B198,'[1]Ledger 24-25'!$B$5:$AF$562,7,0)</f>
        <v>206</v>
      </c>
      <c r="G198" s="23" t="s">
        <v>819</v>
      </c>
      <c r="H198" s="23">
        <v>2025</v>
      </c>
      <c r="I198" s="30">
        <v>4864</v>
      </c>
      <c r="J198" s="31">
        <v>0</v>
      </c>
      <c r="K198" s="31">
        <v>0</v>
      </c>
      <c r="L198" s="31">
        <v>0</v>
      </c>
      <c r="M198" s="31">
        <v>0</v>
      </c>
      <c r="N198" s="9">
        <v>0</v>
      </c>
      <c r="O198" s="9" t="s">
        <v>822</v>
      </c>
      <c r="P198" s="32">
        <v>4864</v>
      </c>
      <c r="S198" s="44"/>
    </row>
    <row r="199" spans="1:19" s="10" customFormat="1" hidden="1" x14ac:dyDescent="0.25">
      <c r="A199" s="7">
        <v>214</v>
      </c>
      <c r="B199" s="7">
        <v>220681</v>
      </c>
      <c r="C199" s="8" t="s">
        <v>587</v>
      </c>
      <c r="D199" s="41" t="str">
        <f>VLOOKUP(B199,'[1]Ledger 24-25'!$B$5:$AF$562,3,0)</f>
        <v>B</v>
      </c>
      <c r="E199" s="42">
        <f>VLOOKUP(B199,'[1]Ledger 24-25'!$B$5:$AF$562,4,0)</f>
        <v>114</v>
      </c>
      <c r="F199" s="42">
        <f>VLOOKUP(B199,'[1]Ledger 24-25'!$B$5:$AF$562,7,0)</f>
        <v>207</v>
      </c>
      <c r="G199" s="23" t="s">
        <v>819</v>
      </c>
      <c r="H199" s="23">
        <v>2025</v>
      </c>
      <c r="I199" s="30">
        <v>3651</v>
      </c>
      <c r="J199" s="31">
        <v>0</v>
      </c>
      <c r="K199" s="31">
        <v>0</v>
      </c>
      <c r="L199" s="31">
        <v>0</v>
      </c>
      <c r="M199" s="31">
        <v>0</v>
      </c>
      <c r="N199" s="9">
        <v>0</v>
      </c>
      <c r="O199" s="9" t="s">
        <v>822</v>
      </c>
      <c r="P199" s="32">
        <v>3651</v>
      </c>
      <c r="S199" s="44"/>
    </row>
    <row r="200" spans="1:19" s="10" customFormat="1" hidden="1" x14ac:dyDescent="0.25">
      <c r="A200" s="7">
        <v>215</v>
      </c>
      <c r="B200" s="7">
        <v>220688</v>
      </c>
      <c r="C200" s="8" t="s">
        <v>589</v>
      </c>
      <c r="D200" s="41" t="str">
        <f>VLOOKUP(B200,'[1]Ledger 24-25'!$B$5:$AF$562,3,0)</f>
        <v>B</v>
      </c>
      <c r="E200" s="42">
        <f>VLOOKUP(B200,'[1]Ledger 24-25'!$B$5:$AF$562,4,0)</f>
        <v>212</v>
      </c>
      <c r="F200" s="42">
        <f>VLOOKUP(B200,'[1]Ledger 24-25'!$B$5:$AF$562,7,0)</f>
        <v>208</v>
      </c>
      <c r="G200" s="23" t="s">
        <v>819</v>
      </c>
      <c r="H200" s="23">
        <v>2025</v>
      </c>
      <c r="I200" s="30">
        <v>3434</v>
      </c>
      <c r="J200" s="31">
        <v>0</v>
      </c>
      <c r="K200" s="31">
        <v>0</v>
      </c>
      <c r="L200" s="31">
        <v>0</v>
      </c>
      <c r="M200" s="31">
        <v>0</v>
      </c>
      <c r="N200" s="9">
        <v>0</v>
      </c>
      <c r="O200" s="9" t="s">
        <v>822</v>
      </c>
      <c r="P200" s="32">
        <v>3434</v>
      </c>
      <c r="S200" s="44"/>
    </row>
    <row r="201" spans="1:19" s="10" customFormat="1" hidden="1" x14ac:dyDescent="0.25">
      <c r="A201" s="7">
        <v>216</v>
      </c>
      <c r="B201" s="7">
        <v>220696</v>
      </c>
      <c r="C201" s="8" t="s">
        <v>590</v>
      </c>
      <c r="D201" s="41" t="str">
        <f>VLOOKUP(B201,'[1]Ledger 24-25'!$B$5:$AF$562,3,0)</f>
        <v>D</v>
      </c>
      <c r="E201" s="42">
        <f>VLOOKUP(B201,'[1]Ledger 24-25'!$B$5:$AF$562,4,0)</f>
        <v>236</v>
      </c>
      <c r="F201" s="42">
        <f>VLOOKUP(B201,'[1]Ledger 24-25'!$B$5:$AF$562,7,0)</f>
        <v>209</v>
      </c>
      <c r="G201" s="23" t="s">
        <v>819</v>
      </c>
      <c r="H201" s="23">
        <v>2025</v>
      </c>
      <c r="I201" s="30">
        <v>3755</v>
      </c>
      <c r="J201" s="31">
        <v>0</v>
      </c>
      <c r="K201" s="31">
        <v>0</v>
      </c>
      <c r="L201" s="31">
        <v>0</v>
      </c>
      <c r="M201" s="31">
        <v>0</v>
      </c>
      <c r="N201" s="9">
        <v>0</v>
      </c>
      <c r="O201" s="9" t="s">
        <v>822</v>
      </c>
      <c r="P201" s="32">
        <v>3755</v>
      </c>
      <c r="S201" s="44"/>
    </row>
    <row r="202" spans="1:19" s="10" customFormat="1" hidden="1" x14ac:dyDescent="0.25">
      <c r="A202" s="7">
        <v>217</v>
      </c>
      <c r="B202" s="7">
        <v>220697</v>
      </c>
      <c r="C202" s="8" t="s">
        <v>592</v>
      </c>
      <c r="D202" s="41" t="str">
        <f>VLOOKUP(B202,'[1]Ledger 24-25'!$B$5:$AF$562,3,0)</f>
        <v>E</v>
      </c>
      <c r="E202" s="42">
        <f>VLOOKUP(B202,'[1]Ledger 24-25'!$B$5:$AF$562,4,0)</f>
        <v>251</v>
      </c>
      <c r="F202" s="42">
        <f>VLOOKUP(B202,'[1]Ledger 24-25'!$B$5:$AF$562,7,0)</f>
        <v>210</v>
      </c>
      <c r="G202" s="23" t="s">
        <v>819</v>
      </c>
      <c r="H202" s="23">
        <v>2025</v>
      </c>
      <c r="I202" s="30">
        <v>4076</v>
      </c>
      <c r="J202" s="31">
        <v>0</v>
      </c>
      <c r="K202" s="31">
        <v>0</v>
      </c>
      <c r="L202" s="31">
        <v>0</v>
      </c>
      <c r="M202" s="31">
        <v>0</v>
      </c>
      <c r="N202" s="9">
        <v>0</v>
      </c>
      <c r="O202" s="9" t="s">
        <v>822</v>
      </c>
      <c r="P202" s="32">
        <v>4076</v>
      </c>
      <c r="S202" s="44"/>
    </row>
    <row r="203" spans="1:19" s="10" customFormat="1" hidden="1" x14ac:dyDescent="0.25">
      <c r="A203" s="7">
        <v>218</v>
      </c>
      <c r="B203" s="7">
        <v>220700</v>
      </c>
      <c r="C203" s="8" t="s">
        <v>593</v>
      </c>
      <c r="D203" s="41" t="str">
        <f>VLOOKUP(B203,'[1]Ledger 24-25'!$B$5:$AF$562,3,0)</f>
        <v>C</v>
      </c>
      <c r="E203" s="42">
        <f>VLOOKUP(B203,'[1]Ledger 24-25'!$B$5:$AF$562,4,0)</f>
        <v>132</v>
      </c>
      <c r="F203" s="42">
        <f>VLOOKUP(B203,'[1]Ledger 24-25'!$B$5:$AF$562,7,0)</f>
        <v>211</v>
      </c>
      <c r="G203" s="23" t="s">
        <v>819</v>
      </c>
      <c r="H203" s="23">
        <v>2025</v>
      </c>
      <c r="I203" s="30">
        <v>4473</v>
      </c>
      <c r="J203" s="31">
        <v>0</v>
      </c>
      <c r="K203" s="31">
        <v>0</v>
      </c>
      <c r="L203" s="31">
        <v>0</v>
      </c>
      <c r="M203" s="31">
        <v>0</v>
      </c>
      <c r="N203" s="9">
        <v>0</v>
      </c>
      <c r="O203" s="9" t="s">
        <v>822</v>
      </c>
      <c r="P203" s="32">
        <v>4473</v>
      </c>
      <c r="S203" s="44"/>
    </row>
    <row r="204" spans="1:19" s="10" customFormat="1" hidden="1" x14ac:dyDescent="0.25">
      <c r="A204" s="7">
        <v>219</v>
      </c>
      <c r="B204" s="7">
        <v>220701</v>
      </c>
      <c r="C204" s="8" t="s">
        <v>594</v>
      </c>
      <c r="D204" s="41" t="str">
        <f>VLOOKUP(B204,'[1]Ledger 24-25'!$B$5:$AF$562,3,0)</f>
        <v>D</v>
      </c>
      <c r="E204" s="42">
        <f>VLOOKUP(B204,'[1]Ledger 24-25'!$B$5:$AF$562,4,0)</f>
        <v>241</v>
      </c>
      <c r="F204" s="42">
        <f>VLOOKUP(B204,'[1]Ledger 24-25'!$B$5:$AF$562,7,0)</f>
        <v>212</v>
      </c>
      <c r="G204" s="23" t="s">
        <v>819</v>
      </c>
      <c r="H204" s="23">
        <v>2025</v>
      </c>
      <c r="I204" s="30">
        <v>5127</v>
      </c>
      <c r="J204" s="31">
        <v>0</v>
      </c>
      <c r="K204" s="31">
        <v>0</v>
      </c>
      <c r="L204" s="31">
        <v>0</v>
      </c>
      <c r="M204" s="31">
        <v>0</v>
      </c>
      <c r="N204" s="9">
        <v>0</v>
      </c>
      <c r="O204" s="9" t="s">
        <v>822</v>
      </c>
      <c r="P204" s="32">
        <v>5127</v>
      </c>
      <c r="S204" s="44"/>
    </row>
    <row r="205" spans="1:19" s="10" customFormat="1" hidden="1" x14ac:dyDescent="0.25">
      <c r="A205" s="7">
        <v>220</v>
      </c>
      <c r="B205" s="7">
        <v>220704</v>
      </c>
      <c r="C205" s="8" t="s">
        <v>595</v>
      </c>
      <c r="D205" s="41" t="str">
        <f>VLOOKUP(B205,'[1]Ledger 24-25'!$B$5:$AF$562,3,0)</f>
        <v>A</v>
      </c>
      <c r="E205" s="42">
        <f>VLOOKUP(B205,'[1]Ledger 24-25'!$B$5:$AF$562,4,0)</f>
        <v>208</v>
      </c>
      <c r="F205" s="42">
        <f>VLOOKUP(B205,'[1]Ledger 24-25'!$B$5:$AF$562,7,0)</f>
        <v>213</v>
      </c>
      <c r="G205" s="23" t="s">
        <v>819</v>
      </c>
      <c r="H205" s="23">
        <v>2025</v>
      </c>
      <c r="I205" s="30">
        <v>4421</v>
      </c>
      <c r="J205" s="31">
        <v>0</v>
      </c>
      <c r="K205" s="31">
        <v>0</v>
      </c>
      <c r="L205" s="31">
        <v>0</v>
      </c>
      <c r="M205" s="31">
        <v>0</v>
      </c>
      <c r="N205" s="9">
        <v>0</v>
      </c>
      <c r="O205" s="9" t="s">
        <v>822</v>
      </c>
      <c r="P205" s="32">
        <v>4421</v>
      </c>
      <c r="S205" s="44"/>
    </row>
    <row r="206" spans="1:19" s="10" customFormat="1" hidden="1" x14ac:dyDescent="0.25">
      <c r="A206" s="7">
        <v>221</v>
      </c>
      <c r="B206" s="7">
        <v>220708</v>
      </c>
      <c r="C206" s="8" t="s">
        <v>597</v>
      </c>
      <c r="D206" s="41" t="str">
        <f>VLOOKUP(B206,'[1]Ledger 24-25'!$B$5:$AF$562,3,0)</f>
        <v>B</v>
      </c>
      <c r="E206" s="42">
        <f>VLOOKUP(B206,'[1]Ledger 24-25'!$B$5:$AF$562,4,0)</f>
        <v>210</v>
      </c>
      <c r="F206" s="42">
        <f>VLOOKUP(B206,'[1]Ledger 24-25'!$B$5:$AF$562,7,0)</f>
        <v>214</v>
      </c>
      <c r="G206" s="23" t="s">
        <v>819</v>
      </c>
      <c r="H206" s="23">
        <v>2025</v>
      </c>
      <c r="I206" s="30">
        <v>4408</v>
      </c>
      <c r="J206" s="31">
        <v>0</v>
      </c>
      <c r="K206" s="31">
        <v>0</v>
      </c>
      <c r="L206" s="31">
        <v>0</v>
      </c>
      <c r="M206" s="31">
        <v>0</v>
      </c>
      <c r="N206" s="9">
        <v>0</v>
      </c>
      <c r="O206" s="9" t="s">
        <v>822</v>
      </c>
      <c r="P206" s="32">
        <v>4408</v>
      </c>
      <c r="S206" s="44"/>
    </row>
    <row r="207" spans="1:19" s="10" customFormat="1" hidden="1" x14ac:dyDescent="0.25">
      <c r="A207" s="7">
        <v>222</v>
      </c>
      <c r="B207" s="7">
        <v>220709</v>
      </c>
      <c r="C207" s="8" t="s">
        <v>599</v>
      </c>
      <c r="D207" s="41" t="str">
        <f>VLOOKUP(B207,'[1]Ledger 24-25'!$B$5:$AF$562,3,0)</f>
        <v>A</v>
      </c>
      <c r="E207" s="42">
        <f>VLOOKUP(B207,'[1]Ledger 24-25'!$B$5:$AF$562,4,0)</f>
        <v>209</v>
      </c>
      <c r="F207" s="42">
        <f>VLOOKUP(B207,'[1]Ledger 24-25'!$B$5:$AF$562,7,0)</f>
        <v>215</v>
      </c>
      <c r="G207" s="23" t="s">
        <v>819</v>
      </c>
      <c r="H207" s="23">
        <v>2025</v>
      </c>
      <c r="I207" s="30">
        <v>3618</v>
      </c>
      <c r="J207" s="31">
        <v>0</v>
      </c>
      <c r="K207" s="31">
        <v>0</v>
      </c>
      <c r="L207" s="31">
        <v>0</v>
      </c>
      <c r="M207" s="31">
        <v>0</v>
      </c>
      <c r="N207" s="9">
        <v>0</v>
      </c>
      <c r="O207" s="9" t="s">
        <v>822</v>
      </c>
      <c r="P207" s="32">
        <v>3618</v>
      </c>
      <c r="S207" s="44"/>
    </row>
    <row r="208" spans="1:19" s="10" customFormat="1" hidden="1" x14ac:dyDescent="0.25">
      <c r="A208" s="7">
        <v>223</v>
      </c>
      <c r="B208" s="7">
        <v>220715</v>
      </c>
      <c r="C208" s="8" t="s">
        <v>600</v>
      </c>
      <c r="D208" s="41" t="str">
        <f>VLOOKUP(B208,'[1]Ledger 24-25'!$B$5:$AF$562,3,0)</f>
        <v>D</v>
      </c>
      <c r="E208" s="42">
        <f>VLOOKUP(B208,'[1]Ledger 24-25'!$B$5:$AF$562,4,0)</f>
        <v>144</v>
      </c>
      <c r="F208" s="42">
        <f>VLOOKUP(B208,'[1]Ledger 24-25'!$B$5:$AF$562,7,0)</f>
        <v>216</v>
      </c>
      <c r="G208" s="23" t="s">
        <v>819</v>
      </c>
      <c r="H208" s="23">
        <v>2025</v>
      </c>
      <c r="I208" s="30">
        <v>3884</v>
      </c>
      <c r="J208" s="31">
        <v>0</v>
      </c>
      <c r="K208" s="31">
        <v>0</v>
      </c>
      <c r="L208" s="31">
        <v>0</v>
      </c>
      <c r="M208" s="31">
        <v>0</v>
      </c>
      <c r="N208" s="9">
        <v>0</v>
      </c>
      <c r="O208" s="9" t="s">
        <v>822</v>
      </c>
      <c r="P208" s="32">
        <v>3884</v>
      </c>
      <c r="S208" s="44"/>
    </row>
    <row r="209" spans="1:19" s="10" customFormat="1" hidden="1" x14ac:dyDescent="0.25">
      <c r="A209" s="7">
        <v>224</v>
      </c>
      <c r="B209" s="7">
        <v>220719</v>
      </c>
      <c r="C209" s="8" t="s">
        <v>601</v>
      </c>
      <c r="D209" s="41" t="str">
        <f>VLOOKUP(B209,'[1]Ledger 24-25'!$B$5:$AF$562,3,0)</f>
        <v>C</v>
      </c>
      <c r="E209" s="42">
        <f>VLOOKUP(B209,'[1]Ledger 24-25'!$B$5:$AF$562,4,0)</f>
        <v>129</v>
      </c>
      <c r="F209" s="42">
        <f>VLOOKUP(B209,'[1]Ledger 24-25'!$B$5:$AF$562,7,0)</f>
        <v>217</v>
      </c>
      <c r="G209" s="23" t="s">
        <v>819</v>
      </c>
      <c r="H209" s="23">
        <v>2025</v>
      </c>
      <c r="I209" s="30">
        <v>5702</v>
      </c>
      <c r="J209" s="31">
        <v>0</v>
      </c>
      <c r="K209" s="31">
        <v>0</v>
      </c>
      <c r="L209" s="31">
        <v>0</v>
      </c>
      <c r="M209" s="31">
        <v>0</v>
      </c>
      <c r="N209" s="9">
        <v>0</v>
      </c>
      <c r="O209" s="9" t="s">
        <v>822</v>
      </c>
      <c r="P209" s="32">
        <v>5702</v>
      </c>
      <c r="S209" s="44"/>
    </row>
    <row r="210" spans="1:19" s="10" customFormat="1" hidden="1" x14ac:dyDescent="0.25">
      <c r="A210" s="7">
        <v>225</v>
      </c>
      <c r="B210" s="7">
        <v>220720</v>
      </c>
      <c r="C210" s="8" t="s">
        <v>602</v>
      </c>
      <c r="D210" s="41" t="str">
        <f>VLOOKUP(B210,'[1]Ledger 24-25'!$B$5:$AF$562,3,0)</f>
        <v>B</v>
      </c>
      <c r="E210" s="42">
        <f>VLOOKUP(B210,'[1]Ledger 24-25'!$B$5:$AF$562,4,0)</f>
        <v>220</v>
      </c>
      <c r="F210" s="42">
        <f>VLOOKUP(B210,'[1]Ledger 24-25'!$B$5:$AF$562,7,0)</f>
        <v>218</v>
      </c>
      <c r="G210" s="23" t="s">
        <v>819</v>
      </c>
      <c r="H210" s="23">
        <v>2025</v>
      </c>
      <c r="I210" s="30">
        <v>7053</v>
      </c>
      <c r="J210" s="31">
        <v>0</v>
      </c>
      <c r="K210" s="31">
        <v>0</v>
      </c>
      <c r="L210" s="31">
        <v>0</v>
      </c>
      <c r="M210" s="31">
        <v>0</v>
      </c>
      <c r="N210" s="9">
        <v>0</v>
      </c>
      <c r="O210" s="9" t="s">
        <v>822</v>
      </c>
      <c r="P210" s="32">
        <v>7053</v>
      </c>
      <c r="S210" s="44"/>
    </row>
    <row r="211" spans="1:19" s="10" customFormat="1" hidden="1" x14ac:dyDescent="0.25">
      <c r="A211" s="7">
        <v>226</v>
      </c>
      <c r="B211" s="7">
        <v>220721</v>
      </c>
      <c r="C211" s="8" t="s">
        <v>604</v>
      </c>
      <c r="D211" s="41" t="str">
        <f>VLOOKUP(B211,'[1]Ledger 24-25'!$B$5:$AF$562,3,0)</f>
        <v>B</v>
      </c>
      <c r="E211" s="42">
        <f>VLOOKUP(B211,'[1]Ledger 24-25'!$B$5:$AF$562,4,0)</f>
        <v>211</v>
      </c>
      <c r="F211" s="42">
        <f>VLOOKUP(B211,'[1]Ledger 24-25'!$B$5:$AF$562,7,0)</f>
        <v>219</v>
      </c>
      <c r="G211" s="23" t="s">
        <v>819</v>
      </c>
      <c r="H211" s="23">
        <v>2025</v>
      </c>
      <c r="I211" s="30">
        <v>4426</v>
      </c>
      <c r="J211" s="31">
        <v>-5</v>
      </c>
      <c r="K211" s="31">
        <v>0</v>
      </c>
      <c r="L211" s="31">
        <v>0</v>
      </c>
      <c r="M211" s="31">
        <v>0</v>
      </c>
      <c r="N211" s="9">
        <v>0</v>
      </c>
      <c r="O211" s="9" t="s">
        <v>822</v>
      </c>
      <c r="P211" s="32">
        <v>4421</v>
      </c>
      <c r="S211" s="44"/>
    </row>
    <row r="212" spans="1:19" s="10" customFormat="1" hidden="1" x14ac:dyDescent="0.25">
      <c r="A212" s="7">
        <v>227</v>
      </c>
      <c r="B212" s="7">
        <v>220734</v>
      </c>
      <c r="C212" s="8" t="s">
        <v>606</v>
      </c>
      <c r="D212" s="41" t="str">
        <f>VLOOKUP(B212,'[1]Ledger 24-25'!$B$5:$AF$562,3,0)</f>
        <v>E</v>
      </c>
      <c r="E212" s="42">
        <f>VLOOKUP(B212,'[1]Ledger 24-25'!$B$5:$AF$562,4,0)</f>
        <v>153</v>
      </c>
      <c r="F212" s="42">
        <f>VLOOKUP(B212,'[1]Ledger 24-25'!$B$5:$AF$562,7,0)</f>
        <v>220</v>
      </c>
      <c r="G212" s="23" t="s">
        <v>819</v>
      </c>
      <c r="H212" s="23">
        <v>2025</v>
      </c>
      <c r="I212" s="30">
        <v>4747</v>
      </c>
      <c r="J212" s="31">
        <v>0</v>
      </c>
      <c r="K212" s="31">
        <v>0</v>
      </c>
      <c r="L212" s="31">
        <v>0</v>
      </c>
      <c r="M212" s="31">
        <v>0</v>
      </c>
      <c r="N212" s="9">
        <v>0</v>
      </c>
      <c r="O212" s="9" t="s">
        <v>822</v>
      </c>
      <c r="P212" s="32">
        <v>4747</v>
      </c>
      <c r="S212" s="44"/>
    </row>
    <row r="213" spans="1:19" s="10" customFormat="1" hidden="1" x14ac:dyDescent="0.25">
      <c r="A213" s="7">
        <v>228</v>
      </c>
      <c r="B213" s="7">
        <v>220737</v>
      </c>
      <c r="C213" s="8" t="s">
        <v>607</v>
      </c>
      <c r="D213" s="41" t="str">
        <f>VLOOKUP(B213,'[1]Ledger 24-25'!$B$5:$AF$562,3,0)</f>
        <v>B</v>
      </c>
      <c r="E213" s="42">
        <f>VLOOKUP(B213,'[1]Ledger 24-25'!$B$5:$AF$562,4,0)</f>
        <v>214</v>
      </c>
      <c r="F213" s="42">
        <f>VLOOKUP(B213,'[1]Ledger 24-25'!$B$5:$AF$562,7,0)</f>
        <v>221</v>
      </c>
      <c r="G213" s="23" t="s">
        <v>819</v>
      </c>
      <c r="H213" s="23">
        <v>2025</v>
      </c>
      <c r="I213" s="30">
        <v>4436</v>
      </c>
      <c r="J213" s="31">
        <v>0</v>
      </c>
      <c r="K213" s="31">
        <v>0</v>
      </c>
      <c r="L213" s="31">
        <v>0</v>
      </c>
      <c r="M213" s="31">
        <v>0</v>
      </c>
      <c r="N213" s="9">
        <v>0</v>
      </c>
      <c r="O213" s="9" t="s">
        <v>822</v>
      </c>
      <c r="P213" s="32">
        <v>4436</v>
      </c>
      <c r="S213" s="44"/>
    </row>
    <row r="214" spans="1:19" s="10" customFormat="1" hidden="1" x14ac:dyDescent="0.25">
      <c r="A214" s="7">
        <v>229</v>
      </c>
      <c r="B214" s="7">
        <v>220744</v>
      </c>
      <c r="C214" s="8" t="s">
        <v>609</v>
      </c>
      <c r="D214" s="41" t="str">
        <f>VLOOKUP(B214,'[1]Ledger 24-25'!$B$5:$AF$562,3,0)</f>
        <v>B</v>
      </c>
      <c r="E214" s="42">
        <f>VLOOKUP(B214,'[1]Ledger 24-25'!$B$5:$AF$562,4,0)</f>
        <v>216</v>
      </c>
      <c r="F214" s="42">
        <f>VLOOKUP(B214,'[1]Ledger 24-25'!$B$5:$AF$562,7,0)</f>
        <v>222</v>
      </c>
      <c r="G214" s="23" t="s">
        <v>819</v>
      </c>
      <c r="H214" s="23">
        <v>2025</v>
      </c>
      <c r="I214" s="30">
        <v>4869</v>
      </c>
      <c r="J214" s="31">
        <v>0</v>
      </c>
      <c r="K214" s="31">
        <v>0</v>
      </c>
      <c r="L214" s="31">
        <v>0</v>
      </c>
      <c r="M214" s="31">
        <v>0</v>
      </c>
      <c r="N214" s="9">
        <v>0</v>
      </c>
      <c r="O214" s="9" t="s">
        <v>822</v>
      </c>
      <c r="P214" s="32">
        <v>4869</v>
      </c>
      <c r="S214" s="44"/>
    </row>
    <row r="215" spans="1:19" s="10" customFormat="1" hidden="1" x14ac:dyDescent="0.25">
      <c r="A215" s="7">
        <v>230</v>
      </c>
      <c r="B215" s="7">
        <v>220747</v>
      </c>
      <c r="C215" s="8" t="s">
        <v>611</v>
      </c>
      <c r="D215" s="41" t="str">
        <f>VLOOKUP(B215,'[1]Ledger 24-25'!$B$5:$AF$562,3,0)</f>
        <v>D</v>
      </c>
      <c r="E215" s="42">
        <f>VLOOKUP(B215,'[1]Ledger 24-25'!$B$5:$AF$562,4,0)</f>
        <v>244</v>
      </c>
      <c r="F215" s="42">
        <f>VLOOKUP(B215,'[1]Ledger 24-25'!$B$5:$AF$562,7,0)</f>
        <v>223</v>
      </c>
      <c r="G215" s="23" t="s">
        <v>819</v>
      </c>
      <c r="H215" s="23">
        <v>2025</v>
      </c>
      <c r="I215" s="30">
        <v>3772</v>
      </c>
      <c r="J215" s="31">
        <v>-79</v>
      </c>
      <c r="K215" s="31">
        <v>0</v>
      </c>
      <c r="L215" s="31">
        <v>0</v>
      </c>
      <c r="M215" s="31">
        <v>0</v>
      </c>
      <c r="N215" s="9">
        <v>0</v>
      </c>
      <c r="O215" s="9" t="s">
        <v>822</v>
      </c>
      <c r="P215" s="32">
        <v>3693</v>
      </c>
      <c r="S215" s="44"/>
    </row>
    <row r="216" spans="1:19" s="10" customFormat="1" hidden="1" x14ac:dyDescent="0.25">
      <c r="A216" s="7">
        <v>231</v>
      </c>
      <c r="B216" s="7">
        <v>220754</v>
      </c>
      <c r="C216" s="8" t="s">
        <v>612</v>
      </c>
      <c r="D216" s="41" t="str">
        <f>VLOOKUP(B216,'[1]Ledger 24-25'!$B$5:$AF$562,3,0)</f>
        <v>A</v>
      </c>
      <c r="E216" s="42">
        <f>VLOOKUP(B216,'[1]Ledger 24-25'!$B$5:$AF$562,4,0)</f>
        <v>201</v>
      </c>
      <c r="F216" s="42">
        <f>VLOOKUP(B216,'[1]Ledger 24-25'!$B$5:$AF$562,7,0)</f>
        <v>224</v>
      </c>
      <c r="G216" s="23" t="s">
        <v>819</v>
      </c>
      <c r="H216" s="23">
        <v>2025</v>
      </c>
      <c r="I216" s="30">
        <v>5438</v>
      </c>
      <c r="J216" s="31">
        <v>0</v>
      </c>
      <c r="K216" s="31">
        <v>0</v>
      </c>
      <c r="L216" s="31">
        <v>0</v>
      </c>
      <c r="M216" s="31">
        <v>0</v>
      </c>
      <c r="N216" s="9">
        <v>0</v>
      </c>
      <c r="O216" s="9" t="s">
        <v>822</v>
      </c>
      <c r="P216" s="32">
        <v>5438</v>
      </c>
      <c r="S216" s="44"/>
    </row>
    <row r="217" spans="1:19" s="10" customFormat="1" hidden="1" x14ac:dyDescent="0.25">
      <c r="A217" s="7">
        <v>232</v>
      </c>
      <c r="B217" s="7">
        <v>220759</v>
      </c>
      <c r="C217" s="8" t="s">
        <v>614</v>
      </c>
      <c r="D217" s="41" t="str">
        <f>VLOOKUP(B217,'[1]Ledger 24-25'!$B$5:$AF$562,3,0)</f>
        <v>C</v>
      </c>
      <c r="E217" s="42">
        <f>VLOOKUP(B217,'[1]Ledger 24-25'!$B$5:$AF$562,4,0)</f>
        <v>231</v>
      </c>
      <c r="F217" s="42">
        <f>VLOOKUP(B217,'[1]Ledger 24-25'!$B$5:$AF$562,7,0)</f>
        <v>225</v>
      </c>
      <c r="G217" s="23" t="s">
        <v>819</v>
      </c>
      <c r="H217" s="23">
        <v>2025</v>
      </c>
      <c r="I217" s="30">
        <v>3972</v>
      </c>
      <c r="J217" s="31">
        <v>0</v>
      </c>
      <c r="K217" s="31">
        <v>0</v>
      </c>
      <c r="L217" s="31">
        <v>0</v>
      </c>
      <c r="M217" s="31">
        <v>0</v>
      </c>
      <c r="N217" s="9">
        <v>0</v>
      </c>
      <c r="O217" s="9" t="s">
        <v>822</v>
      </c>
      <c r="P217" s="32">
        <v>3972</v>
      </c>
      <c r="S217" s="44"/>
    </row>
    <row r="218" spans="1:19" s="10" customFormat="1" hidden="1" x14ac:dyDescent="0.25">
      <c r="A218" s="7">
        <v>233</v>
      </c>
      <c r="B218" s="7">
        <v>220773</v>
      </c>
      <c r="C218" s="8" t="s">
        <v>616</v>
      </c>
      <c r="D218" s="41" t="str">
        <f>VLOOKUP(B218,'[1]Ledger 24-25'!$B$5:$AF$562,3,0)</f>
        <v>D</v>
      </c>
      <c r="E218" s="42">
        <f>VLOOKUP(B218,'[1]Ledger 24-25'!$B$5:$AF$562,4,0)</f>
        <v>246</v>
      </c>
      <c r="F218" s="42">
        <f>VLOOKUP(B218,'[1]Ledger 24-25'!$B$5:$AF$562,7,0)</f>
        <v>226</v>
      </c>
      <c r="G218" s="23" t="s">
        <v>819</v>
      </c>
      <c r="H218" s="23">
        <v>2025</v>
      </c>
      <c r="I218" s="30">
        <v>3960</v>
      </c>
      <c r="J218" s="31">
        <v>0</v>
      </c>
      <c r="K218" s="31">
        <v>0</v>
      </c>
      <c r="L218" s="31">
        <v>0</v>
      </c>
      <c r="M218" s="31">
        <v>0</v>
      </c>
      <c r="N218" s="9">
        <v>0</v>
      </c>
      <c r="O218" s="9" t="s">
        <v>822</v>
      </c>
      <c r="P218" s="32">
        <v>3960</v>
      </c>
      <c r="S218" s="44"/>
    </row>
    <row r="219" spans="1:19" s="10" customFormat="1" x14ac:dyDescent="0.25">
      <c r="A219" s="7">
        <v>234</v>
      </c>
      <c r="B219" s="7">
        <v>220791</v>
      </c>
      <c r="C219" s="8" t="s">
        <v>617</v>
      </c>
      <c r="D219" s="41" t="str">
        <f>VLOOKUP(B219,'[1]Ledger 24-25'!$B$5:$AF$562,3,0)</f>
        <v>E</v>
      </c>
      <c r="E219" s="42">
        <f>VLOOKUP(B219,'[1]Ledger 24-25'!$B$5:$AF$562,4,0)</f>
        <v>157</v>
      </c>
      <c r="F219" s="42">
        <f>VLOOKUP(B219,'[1]Ledger 24-25'!$B$5:$AF$562,7,0)</f>
        <v>227</v>
      </c>
      <c r="G219" s="23" t="s">
        <v>819</v>
      </c>
      <c r="H219" s="23">
        <v>2025</v>
      </c>
      <c r="I219" s="30">
        <v>3825</v>
      </c>
      <c r="J219" s="31">
        <v>-1869</v>
      </c>
      <c r="K219" s="31">
        <v>0</v>
      </c>
      <c r="L219" s="31">
        <v>0</v>
      </c>
      <c r="M219" s="31">
        <v>0</v>
      </c>
      <c r="N219" s="9">
        <v>0</v>
      </c>
      <c r="O219" s="9" t="s">
        <v>822</v>
      </c>
      <c r="P219" s="32">
        <v>1956</v>
      </c>
      <c r="S219" s="44"/>
    </row>
    <row r="220" spans="1:19" s="10" customFormat="1" x14ac:dyDescent="0.25">
      <c r="A220" s="7">
        <v>235</v>
      </c>
      <c r="B220" s="7">
        <v>220801</v>
      </c>
      <c r="C220" s="8" t="s">
        <v>619</v>
      </c>
      <c r="D220" s="41" t="str">
        <f>VLOOKUP(B220,'[1]Ledger 24-25'!$B$5:$AF$562,3,0)</f>
        <v>C</v>
      </c>
      <c r="E220" s="42">
        <f>VLOOKUP(B220,'[1]Ledger 24-25'!$B$5:$AF$562,4,0)</f>
        <v>230</v>
      </c>
      <c r="F220" s="42">
        <f>VLOOKUP(B220,'[1]Ledger 24-25'!$B$5:$AF$562,7,0)</f>
        <v>228</v>
      </c>
      <c r="G220" s="23" t="s">
        <v>819</v>
      </c>
      <c r="H220" s="23">
        <v>2025</v>
      </c>
      <c r="I220" s="30">
        <v>4540</v>
      </c>
      <c r="J220" s="31">
        <v>-2094</v>
      </c>
      <c r="K220" s="31">
        <v>0</v>
      </c>
      <c r="L220" s="31">
        <v>0</v>
      </c>
      <c r="M220" s="31">
        <v>0</v>
      </c>
      <c r="N220" s="9">
        <v>0</v>
      </c>
      <c r="O220" s="9" t="s">
        <v>822</v>
      </c>
      <c r="P220" s="32">
        <v>2446</v>
      </c>
      <c r="S220" s="44"/>
    </row>
    <row r="221" spans="1:19" s="10" customFormat="1" hidden="1" x14ac:dyDescent="0.25">
      <c r="A221" s="7">
        <v>236</v>
      </c>
      <c r="B221" s="7">
        <v>220810</v>
      </c>
      <c r="C221" s="8" t="s">
        <v>621</v>
      </c>
      <c r="D221" s="41" t="str">
        <f>VLOOKUP(B221,'[1]Ledger 24-25'!$B$5:$AF$562,3,0)</f>
        <v>E</v>
      </c>
      <c r="E221" s="42">
        <f>VLOOKUP(B221,'[1]Ledger 24-25'!$B$5:$AF$562,4,0)</f>
        <v>256</v>
      </c>
      <c r="F221" s="42">
        <f>VLOOKUP(B221,'[1]Ledger 24-25'!$B$5:$AF$562,7,0)</f>
        <v>229</v>
      </c>
      <c r="G221" s="23" t="s">
        <v>819</v>
      </c>
      <c r="H221" s="23">
        <v>2025</v>
      </c>
      <c r="I221" s="30">
        <v>3890</v>
      </c>
      <c r="J221" s="31">
        <v>0</v>
      </c>
      <c r="K221" s="31">
        <v>0</v>
      </c>
      <c r="L221" s="31">
        <v>0</v>
      </c>
      <c r="M221" s="31">
        <v>0</v>
      </c>
      <c r="N221" s="9">
        <v>0</v>
      </c>
      <c r="O221" s="9" t="s">
        <v>822</v>
      </c>
      <c r="P221" s="32">
        <v>3890</v>
      </c>
      <c r="S221" s="44"/>
    </row>
    <row r="222" spans="1:19" s="10" customFormat="1" hidden="1" x14ac:dyDescent="0.25">
      <c r="A222" s="7">
        <v>237</v>
      </c>
      <c r="B222" s="7">
        <v>220813</v>
      </c>
      <c r="C222" s="8" t="s">
        <v>622</v>
      </c>
      <c r="D222" s="41" t="str">
        <f>VLOOKUP(B222,'[1]Ledger 24-25'!$B$5:$AF$562,3,0)</f>
        <v>B</v>
      </c>
      <c r="E222" s="42">
        <f>VLOOKUP(B222,'[1]Ledger 24-25'!$B$5:$AF$562,4,0)</f>
        <v>219</v>
      </c>
      <c r="F222" s="42">
        <f>VLOOKUP(B222,'[1]Ledger 24-25'!$B$5:$AF$562,7,0)</f>
        <v>230</v>
      </c>
      <c r="G222" s="23" t="s">
        <v>819</v>
      </c>
      <c r="H222" s="23">
        <v>2025</v>
      </c>
      <c r="I222" s="30">
        <v>5131</v>
      </c>
      <c r="J222" s="31">
        <v>0</v>
      </c>
      <c r="K222" s="31">
        <v>0</v>
      </c>
      <c r="L222" s="31">
        <v>0</v>
      </c>
      <c r="M222" s="31">
        <v>0</v>
      </c>
      <c r="N222" s="9">
        <v>0</v>
      </c>
      <c r="O222" s="9" t="s">
        <v>822</v>
      </c>
      <c r="P222" s="32">
        <v>5131</v>
      </c>
      <c r="S222" s="44"/>
    </row>
    <row r="223" spans="1:19" s="10" customFormat="1" hidden="1" x14ac:dyDescent="0.25">
      <c r="A223" s="7">
        <v>238</v>
      </c>
      <c r="B223" s="7">
        <v>220816</v>
      </c>
      <c r="C223" s="8" t="s">
        <v>623</v>
      </c>
      <c r="D223" s="41" t="str">
        <f>VLOOKUP(B223,'[1]Ledger 24-25'!$B$5:$AF$562,3,0)</f>
        <v>A</v>
      </c>
      <c r="E223" s="42">
        <f>VLOOKUP(B223,'[1]Ledger 24-25'!$B$5:$AF$562,4,0)</f>
        <v>205</v>
      </c>
      <c r="F223" s="42">
        <f>VLOOKUP(B223,'[1]Ledger 24-25'!$B$5:$AF$562,7,0)</f>
        <v>231</v>
      </c>
      <c r="G223" s="23" t="s">
        <v>819</v>
      </c>
      <c r="H223" s="23">
        <v>2025</v>
      </c>
      <c r="I223" s="30">
        <v>4720</v>
      </c>
      <c r="J223" s="31">
        <v>-409</v>
      </c>
      <c r="K223" s="31">
        <v>0</v>
      </c>
      <c r="L223" s="31">
        <v>0</v>
      </c>
      <c r="M223" s="31">
        <v>0</v>
      </c>
      <c r="N223" s="9">
        <v>0</v>
      </c>
      <c r="O223" s="9" t="s">
        <v>822</v>
      </c>
      <c r="P223" s="32">
        <v>4311</v>
      </c>
      <c r="S223" s="44"/>
    </row>
    <row r="224" spans="1:19" s="10" customFormat="1" hidden="1" x14ac:dyDescent="0.25">
      <c r="A224" s="7">
        <v>239</v>
      </c>
      <c r="B224" s="7">
        <v>220834</v>
      </c>
      <c r="C224" s="8" t="s">
        <v>624</v>
      </c>
      <c r="D224" s="41" t="str">
        <f>VLOOKUP(B224,'[1]Ledger 24-25'!$B$5:$AF$562,3,0)</f>
        <v>D</v>
      </c>
      <c r="E224" s="42">
        <f>VLOOKUP(B224,'[1]Ledger 24-25'!$B$5:$AF$562,4,0)</f>
        <v>237</v>
      </c>
      <c r="F224" s="42">
        <f>VLOOKUP(B224,'[1]Ledger 24-25'!$B$5:$AF$562,7,0)</f>
        <v>232</v>
      </c>
      <c r="G224" s="23" t="s">
        <v>819</v>
      </c>
      <c r="H224" s="23">
        <v>2025</v>
      </c>
      <c r="I224" s="30">
        <v>4659</v>
      </c>
      <c r="J224" s="31">
        <v>0</v>
      </c>
      <c r="K224" s="31">
        <v>0</v>
      </c>
      <c r="L224" s="31">
        <v>0</v>
      </c>
      <c r="M224" s="31">
        <v>0</v>
      </c>
      <c r="N224" s="9">
        <v>0</v>
      </c>
      <c r="O224" s="9" t="s">
        <v>822</v>
      </c>
      <c r="P224" s="32">
        <v>4659</v>
      </c>
      <c r="S224" s="44"/>
    </row>
    <row r="225" spans="1:19" s="10" customFormat="1" hidden="1" x14ac:dyDescent="0.25">
      <c r="A225" s="7">
        <v>240</v>
      </c>
      <c r="B225" s="7">
        <v>220848</v>
      </c>
      <c r="C225" s="8" t="s">
        <v>625</v>
      </c>
      <c r="D225" s="41" t="str">
        <f>VLOOKUP(B225,'[1]Ledger 24-25'!$B$5:$AF$562,3,0)</f>
        <v>A</v>
      </c>
      <c r="E225" s="42">
        <f>VLOOKUP(B225,'[1]Ledger 24-25'!$B$5:$AF$562,4,0)</f>
        <v>201</v>
      </c>
      <c r="F225" s="42">
        <f>VLOOKUP(B225,'[1]Ledger 24-25'!$B$5:$AF$562,7,0)</f>
        <v>233</v>
      </c>
      <c r="G225" s="23" t="s">
        <v>819</v>
      </c>
      <c r="H225" s="23">
        <v>2025</v>
      </c>
      <c r="I225" s="30">
        <v>3950</v>
      </c>
      <c r="J225" s="31">
        <v>-105</v>
      </c>
      <c r="K225" s="31">
        <v>0</v>
      </c>
      <c r="L225" s="31">
        <v>0</v>
      </c>
      <c r="M225" s="31">
        <v>0</v>
      </c>
      <c r="N225" s="9">
        <v>0</v>
      </c>
      <c r="O225" s="9" t="s">
        <v>822</v>
      </c>
      <c r="P225" s="32">
        <v>3845</v>
      </c>
      <c r="S225" s="44"/>
    </row>
    <row r="226" spans="1:19" s="10" customFormat="1" hidden="1" x14ac:dyDescent="0.25">
      <c r="A226" s="7">
        <v>241</v>
      </c>
      <c r="B226" s="7">
        <v>220852</v>
      </c>
      <c r="C226" s="8" t="s">
        <v>626</v>
      </c>
      <c r="D226" s="41" t="str">
        <f>VLOOKUP(B226,'[1]Ledger 24-25'!$B$5:$AF$562,3,0)</f>
        <v>D</v>
      </c>
      <c r="E226" s="42">
        <f>VLOOKUP(B226,'[1]Ledger 24-25'!$B$5:$AF$562,4,0)</f>
        <v>142</v>
      </c>
      <c r="F226" s="42">
        <f>VLOOKUP(B226,'[1]Ledger 24-25'!$B$5:$AF$562,7,0)</f>
        <v>234</v>
      </c>
      <c r="G226" s="23" t="s">
        <v>819</v>
      </c>
      <c r="H226" s="23">
        <v>2025</v>
      </c>
      <c r="I226" s="30">
        <v>6188</v>
      </c>
      <c r="J226" s="31">
        <v>0</v>
      </c>
      <c r="K226" s="31">
        <v>0</v>
      </c>
      <c r="L226" s="31">
        <v>0</v>
      </c>
      <c r="M226" s="31">
        <v>0</v>
      </c>
      <c r="N226" s="9">
        <v>0</v>
      </c>
      <c r="O226" s="9" t="s">
        <v>822</v>
      </c>
      <c r="P226" s="32">
        <v>6188</v>
      </c>
      <c r="S226" s="44"/>
    </row>
    <row r="227" spans="1:19" s="10" customFormat="1" hidden="1" x14ac:dyDescent="0.25">
      <c r="A227" s="7">
        <v>242</v>
      </c>
      <c r="B227" s="7">
        <v>220853</v>
      </c>
      <c r="C227" s="8" t="s">
        <v>627</v>
      </c>
      <c r="D227" s="41" t="str">
        <f>VLOOKUP(B227,'[1]Ledger 24-25'!$B$5:$AF$562,3,0)</f>
        <v>D</v>
      </c>
      <c r="E227" s="42">
        <f>VLOOKUP(B227,'[1]Ledger 24-25'!$B$5:$AF$562,4,0)</f>
        <v>240</v>
      </c>
      <c r="F227" s="42">
        <f>VLOOKUP(B227,'[1]Ledger 24-25'!$B$5:$AF$562,7,0)</f>
        <v>235</v>
      </c>
      <c r="G227" s="23" t="s">
        <v>819</v>
      </c>
      <c r="H227" s="23">
        <v>2025</v>
      </c>
      <c r="I227" s="30">
        <v>6857</v>
      </c>
      <c r="J227" s="31">
        <v>0</v>
      </c>
      <c r="K227" s="31">
        <v>0</v>
      </c>
      <c r="L227" s="31">
        <v>0</v>
      </c>
      <c r="M227" s="31">
        <v>0</v>
      </c>
      <c r="N227" s="9">
        <v>0</v>
      </c>
      <c r="O227" s="9" t="s">
        <v>822</v>
      </c>
      <c r="P227" s="32">
        <v>6857</v>
      </c>
      <c r="S227" s="44"/>
    </row>
    <row r="228" spans="1:19" s="10" customFormat="1" hidden="1" x14ac:dyDescent="0.25">
      <c r="A228" s="7">
        <v>243</v>
      </c>
      <c r="B228" s="7">
        <v>220861</v>
      </c>
      <c r="C228" s="8" t="s">
        <v>628</v>
      </c>
      <c r="D228" s="41" t="str">
        <f>VLOOKUP(B228,'[1]Ledger 24-25'!$B$5:$AF$562,3,0)</f>
        <v>A</v>
      </c>
      <c r="E228" s="42">
        <f>VLOOKUP(B228,'[1]Ledger 24-25'!$B$5:$AF$562,4,0)</f>
        <v>206</v>
      </c>
      <c r="F228" s="42">
        <f>VLOOKUP(B228,'[1]Ledger 24-25'!$B$5:$AF$562,7,0)</f>
        <v>236</v>
      </c>
      <c r="G228" s="23" t="s">
        <v>819</v>
      </c>
      <c r="H228" s="23">
        <v>2025</v>
      </c>
      <c r="I228" s="30">
        <v>4567</v>
      </c>
      <c r="J228" s="31">
        <v>0</v>
      </c>
      <c r="K228" s="31">
        <v>0</v>
      </c>
      <c r="L228" s="31">
        <v>0</v>
      </c>
      <c r="M228" s="31">
        <v>0</v>
      </c>
      <c r="N228" s="9">
        <v>0</v>
      </c>
      <c r="O228" s="9" t="s">
        <v>822</v>
      </c>
      <c r="P228" s="32">
        <v>4567</v>
      </c>
      <c r="S228" s="44"/>
    </row>
    <row r="229" spans="1:19" s="10" customFormat="1" hidden="1" x14ac:dyDescent="0.25">
      <c r="A229" s="7">
        <v>244</v>
      </c>
      <c r="B229" s="7">
        <v>220863</v>
      </c>
      <c r="C229" s="8" t="s">
        <v>629</v>
      </c>
      <c r="D229" s="41" t="str">
        <f>VLOOKUP(B229,'[1]Ledger 24-25'!$B$5:$AF$562,3,0)</f>
        <v>D</v>
      </c>
      <c r="E229" s="42">
        <f>VLOOKUP(B229,'[1]Ledger 24-25'!$B$5:$AF$562,4,0)</f>
        <v>242</v>
      </c>
      <c r="F229" s="42">
        <f>VLOOKUP(B229,'[1]Ledger 24-25'!$B$5:$AF$562,7,0)</f>
        <v>237</v>
      </c>
      <c r="G229" s="23" t="s">
        <v>819</v>
      </c>
      <c r="H229" s="23">
        <v>2025</v>
      </c>
      <c r="I229" s="30">
        <v>5016</v>
      </c>
      <c r="J229" s="31">
        <v>0</v>
      </c>
      <c r="K229" s="31">
        <v>0</v>
      </c>
      <c r="L229" s="31">
        <v>0</v>
      </c>
      <c r="M229" s="31">
        <v>0</v>
      </c>
      <c r="N229" s="9">
        <v>0</v>
      </c>
      <c r="O229" s="9" t="s">
        <v>822</v>
      </c>
      <c r="P229" s="32">
        <v>5016</v>
      </c>
      <c r="S229" s="44"/>
    </row>
    <row r="230" spans="1:19" s="10" customFormat="1" hidden="1" x14ac:dyDescent="0.25">
      <c r="A230" s="7">
        <v>245</v>
      </c>
      <c r="B230" s="7">
        <v>220871</v>
      </c>
      <c r="C230" s="8" t="s">
        <v>631</v>
      </c>
      <c r="D230" s="41" t="str">
        <f>VLOOKUP(B230,'[1]Ledger 24-25'!$B$5:$AF$562,3,0)</f>
        <v>E</v>
      </c>
      <c r="E230" s="42">
        <f>VLOOKUP(B230,'[1]Ledger 24-25'!$B$5:$AF$562,4,0)</f>
        <v>248</v>
      </c>
      <c r="F230" s="42">
        <f>VLOOKUP(B230,'[1]Ledger 24-25'!$B$5:$AF$562,7,0)</f>
        <v>238</v>
      </c>
      <c r="G230" s="23" t="s">
        <v>819</v>
      </c>
      <c r="H230" s="23">
        <v>2025</v>
      </c>
      <c r="I230" s="30">
        <v>6759</v>
      </c>
      <c r="J230" s="31">
        <v>-250</v>
      </c>
      <c r="K230" s="31">
        <v>0</v>
      </c>
      <c r="L230" s="31">
        <v>0</v>
      </c>
      <c r="M230" s="31">
        <v>0</v>
      </c>
      <c r="N230" s="9">
        <v>0</v>
      </c>
      <c r="O230" s="9" t="s">
        <v>822</v>
      </c>
      <c r="P230" s="32">
        <v>6509</v>
      </c>
      <c r="S230" s="44"/>
    </row>
    <row r="231" spans="1:19" s="10" customFormat="1" hidden="1" x14ac:dyDescent="0.25">
      <c r="A231" s="7">
        <v>246</v>
      </c>
      <c r="B231" s="7">
        <v>220873</v>
      </c>
      <c r="C231" s="8" t="s">
        <v>633</v>
      </c>
      <c r="D231" s="41" t="str">
        <f>VLOOKUP(B231,'[1]Ledger 24-25'!$B$5:$AF$562,3,0)</f>
        <v>C</v>
      </c>
      <c r="E231" s="42">
        <f>VLOOKUP(B231,'[1]Ledger 24-25'!$B$5:$AF$562,4,0)</f>
        <v>130</v>
      </c>
      <c r="F231" s="42">
        <f>VLOOKUP(B231,'[1]Ledger 24-25'!$B$5:$AF$562,7,0)</f>
        <v>239</v>
      </c>
      <c r="G231" s="23" t="s">
        <v>819</v>
      </c>
      <c r="H231" s="23">
        <v>2025</v>
      </c>
      <c r="I231" s="30">
        <v>8773</v>
      </c>
      <c r="J231" s="31">
        <v>0</v>
      </c>
      <c r="K231" s="31">
        <v>0</v>
      </c>
      <c r="L231" s="31">
        <v>0</v>
      </c>
      <c r="M231" s="31">
        <v>0</v>
      </c>
      <c r="N231" s="9">
        <v>0</v>
      </c>
      <c r="O231" s="9" t="s">
        <v>822</v>
      </c>
      <c r="P231" s="32">
        <v>8773</v>
      </c>
      <c r="S231" s="44"/>
    </row>
    <row r="232" spans="1:19" s="10" customFormat="1" hidden="1" x14ac:dyDescent="0.25">
      <c r="A232" s="7">
        <v>247</v>
      </c>
      <c r="B232" s="7">
        <v>220875</v>
      </c>
      <c r="C232" s="8" t="s">
        <v>634</v>
      </c>
      <c r="D232" s="41" t="str">
        <f>VLOOKUP(B232,'[1]Ledger 24-25'!$B$5:$AF$562,3,0)</f>
        <v>D</v>
      </c>
      <c r="E232" s="42">
        <f>VLOOKUP(B232,'[1]Ledger 24-25'!$B$5:$AF$562,4,0)</f>
        <v>137</v>
      </c>
      <c r="F232" s="42">
        <f>VLOOKUP(B232,'[1]Ledger 24-25'!$B$5:$AF$562,7,0)</f>
        <v>240</v>
      </c>
      <c r="G232" s="23" t="s">
        <v>819</v>
      </c>
      <c r="H232" s="23">
        <v>2025</v>
      </c>
      <c r="I232" s="30">
        <v>4734</v>
      </c>
      <c r="J232" s="31">
        <v>0</v>
      </c>
      <c r="K232" s="31">
        <v>0</v>
      </c>
      <c r="L232" s="31">
        <v>0</v>
      </c>
      <c r="M232" s="31">
        <v>0</v>
      </c>
      <c r="N232" s="9">
        <v>0</v>
      </c>
      <c r="O232" s="9" t="s">
        <v>822</v>
      </c>
      <c r="P232" s="32">
        <v>4734</v>
      </c>
      <c r="S232" s="44"/>
    </row>
    <row r="233" spans="1:19" s="10" customFormat="1" hidden="1" x14ac:dyDescent="0.25">
      <c r="A233" s="7">
        <v>248</v>
      </c>
      <c r="B233" s="7">
        <v>220880</v>
      </c>
      <c r="C233" s="8" t="s">
        <v>635</v>
      </c>
      <c r="D233" s="41" t="str">
        <f>VLOOKUP(B233,'[1]Ledger 24-25'!$B$5:$AF$562,3,0)</f>
        <v>D</v>
      </c>
      <c r="E233" s="42">
        <f>VLOOKUP(B233,'[1]Ledger 24-25'!$B$5:$AF$562,4,0)</f>
        <v>245</v>
      </c>
      <c r="F233" s="42">
        <f>VLOOKUP(B233,'[1]Ledger 24-25'!$B$5:$AF$562,7,0)</f>
        <v>241</v>
      </c>
      <c r="G233" s="23" t="s">
        <v>819</v>
      </c>
      <c r="H233" s="23">
        <v>2025</v>
      </c>
      <c r="I233" s="30">
        <v>4494</v>
      </c>
      <c r="J233" s="31">
        <v>0</v>
      </c>
      <c r="K233" s="31">
        <v>0</v>
      </c>
      <c r="L233" s="31">
        <v>0</v>
      </c>
      <c r="M233" s="31">
        <v>0</v>
      </c>
      <c r="N233" s="9">
        <v>0</v>
      </c>
      <c r="O233" s="9" t="s">
        <v>822</v>
      </c>
      <c r="P233" s="32">
        <v>4494</v>
      </c>
      <c r="S233" s="44"/>
    </row>
    <row r="234" spans="1:19" s="10" customFormat="1" hidden="1" x14ac:dyDescent="0.25">
      <c r="A234" s="7">
        <v>249</v>
      </c>
      <c r="B234" s="7">
        <v>220885</v>
      </c>
      <c r="C234" s="8" t="s">
        <v>636</v>
      </c>
      <c r="D234" s="41" t="str">
        <f>VLOOKUP(B234,'[1]Ledger 24-25'!$B$5:$AF$562,3,0)</f>
        <v>C</v>
      </c>
      <c r="E234" s="42">
        <f>VLOOKUP(B234,'[1]Ledger 24-25'!$B$5:$AF$562,4,0)</f>
        <v>133</v>
      </c>
      <c r="F234" s="42">
        <f>VLOOKUP(B234,'[1]Ledger 24-25'!$B$5:$AF$562,7,0)</f>
        <v>242</v>
      </c>
      <c r="G234" s="23" t="s">
        <v>819</v>
      </c>
      <c r="H234" s="23">
        <v>2025</v>
      </c>
      <c r="I234" s="30">
        <v>3966</v>
      </c>
      <c r="J234" s="31">
        <v>0</v>
      </c>
      <c r="K234" s="31">
        <v>0</v>
      </c>
      <c r="L234" s="31">
        <v>0</v>
      </c>
      <c r="M234" s="31">
        <v>0</v>
      </c>
      <c r="N234" s="9">
        <v>0</v>
      </c>
      <c r="O234" s="9" t="s">
        <v>822</v>
      </c>
      <c r="P234" s="32">
        <v>3966</v>
      </c>
      <c r="S234" s="44"/>
    </row>
    <row r="235" spans="1:19" s="10" customFormat="1" hidden="1" x14ac:dyDescent="0.25">
      <c r="A235" s="7">
        <v>250</v>
      </c>
      <c r="B235" s="7">
        <v>220891</v>
      </c>
      <c r="C235" s="8" t="s">
        <v>637</v>
      </c>
      <c r="D235" s="41" t="str">
        <f>VLOOKUP(B235,'[1]Ledger 24-25'!$B$5:$AF$562,3,0)</f>
        <v>C</v>
      </c>
      <c r="E235" s="42">
        <f>VLOOKUP(B235,'[1]Ledger 24-25'!$B$5:$AF$562,4,0)</f>
        <v>227</v>
      </c>
      <c r="F235" s="42">
        <f>VLOOKUP(B235,'[1]Ledger 24-25'!$B$5:$AF$562,7,0)</f>
        <v>243</v>
      </c>
      <c r="G235" s="23" t="s">
        <v>819</v>
      </c>
      <c r="H235" s="23">
        <v>2025</v>
      </c>
      <c r="I235" s="30">
        <v>7871</v>
      </c>
      <c r="J235" s="31">
        <v>-140</v>
      </c>
      <c r="K235" s="31">
        <v>0</v>
      </c>
      <c r="L235" s="31">
        <v>0</v>
      </c>
      <c r="M235" s="31">
        <v>0</v>
      </c>
      <c r="N235" s="9">
        <v>0</v>
      </c>
      <c r="O235" s="9" t="s">
        <v>822</v>
      </c>
      <c r="P235" s="32">
        <v>7731</v>
      </c>
      <c r="S235" s="44"/>
    </row>
    <row r="236" spans="1:19" s="10" customFormat="1" hidden="1" x14ac:dyDescent="0.25">
      <c r="A236" s="7">
        <v>251</v>
      </c>
      <c r="B236" s="7">
        <v>220892</v>
      </c>
      <c r="C236" s="8" t="s">
        <v>638</v>
      </c>
      <c r="D236" s="41" t="str">
        <f>VLOOKUP(B236,'[1]Ledger 24-25'!$B$5:$AF$562,3,0)</f>
        <v>B</v>
      </c>
      <c r="E236" s="42">
        <f>VLOOKUP(B236,'[1]Ledger 24-25'!$B$5:$AF$562,4,0)</f>
        <v>218</v>
      </c>
      <c r="F236" s="42">
        <f>VLOOKUP(B236,'[1]Ledger 24-25'!$B$5:$AF$562,7,0)</f>
        <v>244</v>
      </c>
      <c r="G236" s="23" t="s">
        <v>819</v>
      </c>
      <c r="H236" s="23">
        <v>2025</v>
      </c>
      <c r="I236" s="30">
        <v>4378</v>
      </c>
      <c r="J236" s="31">
        <v>80</v>
      </c>
      <c r="K236" s="31">
        <v>0</v>
      </c>
      <c r="L236" s="31">
        <v>0</v>
      </c>
      <c r="M236" s="31">
        <v>0</v>
      </c>
      <c r="N236" s="9">
        <v>0</v>
      </c>
      <c r="O236" s="9" t="s">
        <v>822</v>
      </c>
      <c r="P236" s="32">
        <v>4458</v>
      </c>
      <c r="S236" s="44"/>
    </row>
    <row r="237" spans="1:19" s="10" customFormat="1" hidden="1" x14ac:dyDescent="0.25">
      <c r="A237" s="7">
        <v>252</v>
      </c>
      <c r="B237" s="7">
        <v>220894</v>
      </c>
      <c r="C237" s="8" t="s">
        <v>639</v>
      </c>
      <c r="D237" s="41" t="str">
        <f>VLOOKUP(B237,'[1]Ledger 24-25'!$B$5:$AF$562,3,0)</f>
        <v>E</v>
      </c>
      <c r="E237" s="42">
        <f>VLOOKUP(B237,'[1]Ledger 24-25'!$B$5:$AF$562,4,0)</f>
        <v>156</v>
      </c>
      <c r="F237" s="42">
        <f>VLOOKUP(B237,'[1]Ledger 24-25'!$B$5:$AF$562,7,0)</f>
        <v>245</v>
      </c>
      <c r="G237" s="23" t="s">
        <v>819</v>
      </c>
      <c r="H237" s="23">
        <v>2025</v>
      </c>
      <c r="I237" s="30">
        <v>5501</v>
      </c>
      <c r="J237" s="31">
        <v>0</v>
      </c>
      <c r="K237" s="31">
        <v>0</v>
      </c>
      <c r="L237" s="31">
        <v>0</v>
      </c>
      <c r="M237" s="31">
        <v>0</v>
      </c>
      <c r="N237" s="9">
        <v>0</v>
      </c>
      <c r="O237" s="9" t="s">
        <v>822</v>
      </c>
      <c r="P237" s="32">
        <v>5501</v>
      </c>
      <c r="S237" s="44"/>
    </row>
    <row r="238" spans="1:19" s="10" customFormat="1" hidden="1" x14ac:dyDescent="0.25">
      <c r="A238" s="7">
        <v>253</v>
      </c>
      <c r="B238" s="7">
        <v>220898</v>
      </c>
      <c r="C238" s="8" t="s">
        <v>640</v>
      </c>
      <c r="D238" s="41" t="str">
        <f>VLOOKUP(B238,'[1]Ledger 24-25'!$B$5:$AF$562,3,0)</f>
        <v>C</v>
      </c>
      <c r="E238" s="42">
        <f>VLOOKUP(B238,'[1]Ledger 24-25'!$B$5:$AF$562,4,0)</f>
        <v>225</v>
      </c>
      <c r="F238" s="42">
        <f>VLOOKUP(B238,'[1]Ledger 24-25'!$B$5:$AF$562,7,0)</f>
        <v>246</v>
      </c>
      <c r="G238" s="23" t="s">
        <v>819</v>
      </c>
      <c r="H238" s="23">
        <v>2025</v>
      </c>
      <c r="I238" s="30">
        <v>4439</v>
      </c>
      <c r="J238" s="31">
        <v>-149</v>
      </c>
      <c r="K238" s="31">
        <v>0</v>
      </c>
      <c r="L238" s="31">
        <v>0</v>
      </c>
      <c r="M238" s="31">
        <v>0</v>
      </c>
      <c r="N238" s="9">
        <v>0</v>
      </c>
      <c r="O238" s="9" t="s">
        <v>822</v>
      </c>
      <c r="P238" s="32">
        <v>4290</v>
      </c>
      <c r="S238" s="44"/>
    </row>
    <row r="239" spans="1:19" s="10" customFormat="1" hidden="1" x14ac:dyDescent="0.25">
      <c r="A239" s="7">
        <v>254</v>
      </c>
      <c r="B239" s="7">
        <v>220904</v>
      </c>
      <c r="C239" s="8" t="s">
        <v>642</v>
      </c>
      <c r="D239" s="41" t="str">
        <f>VLOOKUP(B239,'[1]Ledger 24-25'!$B$5:$AF$562,3,0)</f>
        <v>B</v>
      </c>
      <c r="E239" s="42">
        <f>VLOOKUP(B239,'[1]Ledger 24-25'!$B$5:$AF$562,4,0)</f>
        <v>216</v>
      </c>
      <c r="F239" s="42">
        <f>VLOOKUP(B239,'[1]Ledger 24-25'!$B$5:$AF$562,7,0)</f>
        <v>247</v>
      </c>
      <c r="G239" s="23" t="s">
        <v>819</v>
      </c>
      <c r="H239" s="23">
        <v>2025</v>
      </c>
      <c r="I239" s="30">
        <v>4138</v>
      </c>
      <c r="J239" s="31">
        <v>-195</v>
      </c>
      <c r="K239" s="31">
        <v>0</v>
      </c>
      <c r="L239" s="31">
        <v>0</v>
      </c>
      <c r="M239" s="31">
        <v>0</v>
      </c>
      <c r="N239" s="9">
        <v>0</v>
      </c>
      <c r="O239" s="9" t="s">
        <v>822</v>
      </c>
      <c r="P239" s="32">
        <v>3943</v>
      </c>
      <c r="S239" s="44"/>
    </row>
    <row r="240" spans="1:19" s="10" customFormat="1" hidden="1" x14ac:dyDescent="0.25">
      <c r="A240" s="7">
        <v>255</v>
      </c>
      <c r="B240" s="7">
        <v>220909</v>
      </c>
      <c r="C240" s="8" t="s">
        <v>644</v>
      </c>
      <c r="D240" s="41" t="str">
        <f>VLOOKUP(B240,'[1]Ledger 24-25'!$B$5:$AF$562,3,0)</f>
        <v>B</v>
      </c>
      <c r="E240" s="42">
        <f>VLOOKUP(B240,'[1]Ledger 24-25'!$B$5:$AF$562,4,0)</f>
        <v>113</v>
      </c>
      <c r="F240" s="42">
        <f>VLOOKUP(B240,'[1]Ledger 24-25'!$B$5:$AF$562,7,0)</f>
        <v>248</v>
      </c>
      <c r="G240" s="23" t="s">
        <v>819</v>
      </c>
      <c r="H240" s="23">
        <v>2025</v>
      </c>
      <c r="I240" s="30">
        <v>3673</v>
      </c>
      <c r="J240" s="31">
        <v>0</v>
      </c>
      <c r="K240" s="31">
        <v>0</v>
      </c>
      <c r="L240" s="31">
        <v>0</v>
      </c>
      <c r="M240" s="31">
        <v>0</v>
      </c>
      <c r="N240" s="9">
        <v>0</v>
      </c>
      <c r="O240" s="9" t="s">
        <v>822</v>
      </c>
      <c r="P240" s="32">
        <v>3673</v>
      </c>
      <c r="S240" s="44"/>
    </row>
    <row r="241" spans="1:19" s="10" customFormat="1" hidden="1" x14ac:dyDescent="0.25">
      <c r="A241" s="7">
        <v>256</v>
      </c>
      <c r="B241" s="7">
        <v>220915</v>
      </c>
      <c r="C241" s="8" t="s">
        <v>646</v>
      </c>
      <c r="D241" s="41" t="str">
        <f>VLOOKUP(B241,'[1]Ledger 24-25'!$B$5:$AF$562,3,0)</f>
        <v>D</v>
      </c>
      <c r="E241" s="42">
        <f>VLOOKUP(B241,'[1]Ledger 24-25'!$B$5:$AF$562,4,0)</f>
        <v>140</v>
      </c>
      <c r="F241" s="42">
        <f>VLOOKUP(B241,'[1]Ledger 24-25'!$B$5:$AF$562,7,0)</f>
        <v>249</v>
      </c>
      <c r="G241" s="23" t="s">
        <v>819</v>
      </c>
      <c r="H241" s="23">
        <v>2025</v>
      </c>
      <c r="I241" s="30">
        <v>4806</v>
      </c>
      <c r="J241" s="31">
        <v>0</v>
      </c>
      <c r="K241" s="31">
        <v>0</v>
      </c>
      <c r="L241" s="31">
        <v>0</v>
      </c>
      <c r="M241" s="31">
        <v>0</v>
      </c>
      <c r="N241" s="9">
        <v>0</v>
      </c>
      <c r="O241" s="9" t="s">
        <v>822</v>
      </c>
      <c r="P241" s="32">
        <v>4806</v>
      </c>
      <c r="S241" s="44"/>
    </row>
    <row r="242" spans="1:19" s="10" customFormat="1" hidden="1" x14ac:dyDescent="0.25">
      <c r="A242" s="7">
        <v>257</v>
      </c>
      <c r="B242" s="7">
        <v>220919</v>
      </c>
      <c r="C242" s="8" t="s">
        <v>647</v>
      </c>
      <c r="D242" s="41" t="str">
        <f>VLOOKUP(B242,'[1]Ledger 24-25'!$B$5:$AF$562,3,0)</f>
        <v>E</v>
      </c>
      <c r="E242" s="42">
        <f>VLOOKUP(B242,'[1]Ledger 24-25'!$B$5:$AF$562,4,0)</f>
        <v>248</v>
      </c>
      <c r="F242" s="42">
        <f>VLOOKUP(B242,'[1]Ledger 24-25'!$B$5:$AF$562,7,0)</f>
        <v>250</v>
      </c>
      <c r="G242" s="23" t="s">
        <v>819</v>
      </c>
      <c r="H242" s="23">
        <v>2025</v>
      </c>
      <c r="I242" s="30">
        <v>5693</v>
      </c>
      <c r="J242" s="31">
        <v>0</v>
      </c>
      <c r="K242" s="31">
        <v>0</v>
      </c>
      <c r="L242" s="31">
        <v>0</v>
      </c>
      <c r="M242" s="31">
        <v>0</v>
      </c>
      <c r="N242" s="9">
        <v>0</v>
      </c>
      <c r="O242" s="9" t="s">
        <v>822</v>
      </c>
      <c r="P242" s="32">
        <v>5693</v>
      </c>
      <c r="S242" s="44"/>
    </row>
    <row r="243" spans="1:19" s="10" customFormat="1" hidden="1" x14ac:dyDescent="0.25">
      <c r="A243" s="7">
        <v>258</v>
      </c>
      <c r="B243" s="7">
        <v>220945</v>
      </c>
      <c r="C243" s="8" t="s">
        <v>648</v>
      </c>
      <c r="D243" s="41" t="str">
        <f>VLOOKUP(B243,'[1]Ledger 24-25'!$B$5:$AF$562,3,0)</f>
        <v>A</v>
      </c>
      <c r="E243" s="42">
        <f>VLOOKUP(B243,'[1]Ledger 24-25'!$B$5:$AF$562,4,0)</f>
        <v>208</v>
      </c>
      <c r="F243" s="42">
        <f>VLOOKUP(B243,'[1]Ledger 24-25'!$B$5:$AF$562,7,0)</f>
        <v>251</v>
      </c>
      <c r="G243" s="23" t="s">
        <v>819</v>
      </c>
      <c r="H243" s="23">
        <v>2025</v>
      </c>
      <c r="I243" s="30">
        <v>3688</v>
      </c>
      <c r="J243" s="31">
        <v>0</v>
      </c>
      <c r="K243" s="31">
        <v>0</v>
      </c>
      <c r="L243" s="31">
        <v>0</v>
      </c>
      <c r="M243" s="31">
        <v>0</v>
      </c>
      <c r="N243" s="9">
        <v>0</v>
      </c>
      <c r="O243" s="9" t="s">
        <v>822</v>
      </c>
      <c r="P243" s="32">
        <v>3688</v>
      </c>
      <c r="S243" s="44"/>
    </row>
    <row r="244" spans="1:19" s="10" customFormat="1" hidden="1" x14ac:dyDescent="0.25">
      <c r="A244" s="7">
        <v>259</v>
      </c>
      <c r="B244" s="7">
        <v>220954</v>
      </c>
      <c r="C244" s="8" t="s">
        <v>649</v>
      </c>
      <c r="D244" s="41" t="str">
        <f>VLOOKUP(B244,'[1]Ledger 24-25'!$B$5:$AF$562,3,0)</f>
        <v>D</v>
      </c>
      <c r="E244" s="42">
        <f>VLOOKUP(B244,'[1]Ledger 24-25'!$B$5:$AF$562,4,0)</f>
        <v>238</v>
      </c>
      <c r="F244" s="42">
        <f>VLOOKUP(B244,'[1]Ledger 24-25'!$B$5:$AF$562,7,0)</f>
        <v>252</v>
      </c>
      <c r="G244" s="23" t="s">
        <v>819</v>
      </c>
      <c r="H244" s="23">
        <v>2025</v>
      </c>
      <c r="I244" s="30">
        <v>5644</v>
      </c>
      <c r="J244" s="31">
        <v>0</v>
      </c>
      <c r="K244" s="31">
        <v>0</v>
      </c>
      <c r="L244" s="31">
        <v>0</v>
      </c>
      <c r="M244" s="31">
        <v>0</v>
      </c>
      <c r="N244" s="9">
        <v>0</v>
      </c>
      <c r="O244" s="9" t="s">
        <v>822</v>
      </c>
      <c r="P244" s="32">
        <v>5644</v>
      </c>
      <c r="S244" s="44"/>
    </row>
    <row r="245" spans="1:19" s="10" customFormat="1" hidden="1" x14ac:dyDescent="0.25">
      <c r="A245" s="7">
        <v>260</v>
      </c>
      <c r="B245" s="7">
        <v>220955</v>
      </c>
      <c r="C245" s="8" t="s">
        <v>651</v>
      </c>
      <c r="D245" s="41" t="str">
        <f>VLOOKUP(B245,'[1]Ledger 24-25'!$B$5:$AF$562,3,0)</f>
        <v>B</v>
      </c>
      <c r="E245" s="42">
        <f>VLOOKUP(B245,'[1]Ledger 24-25'!$B$5:$AF$562,4,0)</f>
        <v>118</v>
      </c>
      <c r="F245" s="42">
        <f>VLOOKUP(B245,'[1]Ledger 24-25'!$B$5:$AF$562,7,0)</f>
        <v>253</v>
      </c>
      <c r="G245" s="23" t="s">
        <v>819</v>
      </c>
      <c r="H245" s="23">
        <v>2025</v>
      </c>
      <c r="I245" s="30">
        <v>4715</v>
      </c>
      <c r="J245" s="31">
        <v>0</v>
      </c>
      <c r="K245" s="31">
        <v>0</v>
      </c>
      <c r="L245" s="31">
        <v>0</v>
      </c>
      <c r="M245" s="31">
        <v>0</v>
      </c>
      <c r="N245" s="9">
        <v>0</v>
      </c>
      <c r="O245" s="9" t="s">
        <v>822</v>
      </c>
      <c r="P245" s="32">
        <v>4715</v>
      </c>
      <c r="S245" s="44"/>
    </row>
    <row r="246" spans="1:19" s="10" customFormat="1" hidden="1" x14ac:dyDescent="0.25">
      <c r="A246" s="7">
        <v>261</v>
      </c>
      <c r="B246" s="7">
        <v>220956</v>
      </c>
      <c r="C246" s="8" t="s">
        <v>652</v>
      </c>
      <c r="D246" s="41" t="str">
        <f>VLOOKUP(B246,'[1]Ledger 24-25'!$B$5:$AF$562,3,0)</f>
        <v>D</v>
      </c>
      <c r="E246" s="42">
        <f>VLOOKUP(B246,'[1]Ledger 24-25'!$B$5:$AF$562,4,0)</f>
        <v>235</v>
      </c>
      <c r="F246" s="42">
        <f>VLOOKUP(B246,'[1]Ledger 24-25'!$B$5:$AF$562,7,0)</f>
        <v>254</v>
      </c>
      <c r="G246" s="23" t="s">
        <v>819</v>
      </c>
      <c r="H246" s="23">
        <v>2025</v>
      </c>
      <c r="I246" s="30">
        <v>3722</v>
      </c>
      <c r="J246" s="31">
        <v>0</v>
      </c>
      <c r="K246" s="31">
        <v>0</v>
      </c>
      <c r="L246" s="31">
        <v>0</v>
      </c>
      <c r="M246" s="31">
        <v>0</v>
      </c>
      <c r="N246" s="9">
        <v>0</v>
      </c>
      <c r="O246" s="9" t="s">
        <v>822</v>
      </c>
      <c r="P246" s="32">
        <v>3722</v>
      </c>
      <c r="S246" s="44"/>
    </row>
    <row r="247" spans="1:19" s="10" customFormat="1" x14ac:dyDescent="0.25">
      <c r="A247" s="7">
        <v>262</v>
      </c>
      <c r="B247" s="7">
        <v>220957</v>
      </c>
      <c r="C247" s="8" t="s">
        <v>653</v>
      </c>
      <c r="D247" s="41" t="str">
        <f>VLOOKUP(B247,'[1]Ledger 24-25'!$B$5:$AF$562,3,0)</f>
        <v>D</v>
      </c>
      <c r="E247" s="42">
        <f>VLOOKUP(B247,'[1]Ledger 24-25'!$B$5:$AF$562,4,0)</f>
        <v>234</v>
      </c>
      <c r="F247" s="42">
        <f>VLOOKUP(B247,'[1]Ledger 24-25'!$B$5:$AF$562,7,0)</f>
        <v>255</v>
      </c>
      <c r="G247" s="23" t="s">
        <v>819</v>
      </c>
      <c r="H247" s="23">
        <v>2025</v>
      </c>
      <c r="I247" s="30">
        <v>4194</v>
      </c>
      <c r="J247" s="31">
        <v>-5240</v>
      </c>
      <c r="K247" s="31">
        <v>0</v>
      </c>
      <c r="L247" s="31">
        <v>0</v>
      </c>
      <c r="M247" s="31">
        <v>0</v>
      </c>
      <c r="N247" s="9">
        <v>-2455</v>
      </c>
      <c r="O247" s="9" t="s">
        <v>803</v>
      </c>
      <c r="P247" s="32">
        <v>-3501</v>
      </c>
      <c r="S247" s="44"/>
    </row>
    <row r="248" spans="1:19" s="10" customFormat="1" hidden="1" x14ac:dyDescent="0.25">
      <c r="A248" s="7">
        <v>263</v>
      </c>
      <c r="B248" s="7">
        <v>220962</v>
      </c>
      <c r="C248" s="8" t="s">
        <v>654</v>
      </c>
      <c r="D248" s="41" t="str">
        <f>VLOOKUP(B248,'[1]Ledger 24-25'!$B$5:$AF$562,3,0)</f>
        <v>C</v>
      </c>
      <c r="E248" s="42">
        <f>VLOOKUP(B248,'[1]Ledger 24-25'!$B$5:$AF$562,4,0)</f>
        <v>233</v>
      </c>
      <c r="F248" s="42">
        <f>VLOOKUP(B248,'[1]Ledger 24-25'!$B$5:$AF$562,7,0)</f>
        <v>256</v>
      </c>
      <c r="G248" s="23" t="s">
        <v>819</v>
      </c>
      <c r="H248" s="23">
        <v>2025</v>
      </c>
      <c r="I248" s="30">
        <v>4036</v>
      </c>
      <c r="J248" s="31">
        <v>-342</v>
      </c>
      <c r="K248" s="31">
        <v>0</v>
      </c>
      <c r="L248" s="31">
        <v>0</v>
      </c>
      <c r="M248" s="31">
        <v>0</v>
      </c>
      <c r="N248" s="9">
        <v>0</v>
      </c>
      <c r="O248" s="9" t="s">
        <v>822</v>
      </c>
      <c r="P248" s="32">
        <v>3694</v>
      </c>
      <c r="S248" s="44"/>
    </row>
    <row r="249" spans="1:19" s="10" customFormat="1" hidden="1" x14ac:dyDescent="0.25">
      <c r="A249" s="7">
        <v>264</v>
      </c>
      <c r="B249" s="7">
        <v>220963</v>
      </c>
      <c r="C249" s="8" t="s">
        <v>810</v>
      </c>
      <c r="D249" s="41" t="str">
        <f>VLOOKUP(B249,'[1]Ledger 24-25'!$B$5:$AF$562,3,0)</f>
        <v>D</v>
      </c>
      <c r="E249" s="42">
        <f>VLOOKUP(B249,'[1]Ledger 24-25'!$B$5:$AF$562,4,0)</f>
        <v>138</v>
      </c>
      <c r="F249" s="42">
        <f>VLOOKUP(B249,'[1]Ledger 24-25'!$B$5:$AF$562,7,0)</f>
        <v>257</v>
      </c>
      <c r="G249" s="23" t="s">
        <v>819</v>
      </c>
      <c r="H249" s="23">
        <v>2025</v>
      </c>
      <c r="I249" s="30">
        <v>2800</v>
      </c>
      <c r="J249" s="31">
        <v>0</v>
      </c>
      <c r="K249" s="31">
        <v>0</v>
      </c>
      <c r="L249" s="31">
        <v>0</v>
      </c>
      <c r="M249" s="31">
        <v>0</v>
      </c>
      <c r="N249" s="9">
        <v>0</v>
      </c>
      <c r="O249" s="9" t="s">
        <v>822</v>
      </c>
      <c r="P249" s="32">
        <v>2800</v>
      </c>
      <c r="S249" s="44"/>
    </row>
    <row r="250" spans="1:19" s="10" customFormat="1" hidden="1" x14ac:dyDescent="0.25">
      <c r="A250" s="7">
        <v>265</v>
      </c>
      <c r="B250" s="7">
        <v>220965</v>
      </c>
      <c r="C250" s="8" t="s">
        <v>656</v>
      </c>
      <c r="D250" s="41" t="str">
        <f>VLOOKUP(B250,'[1]Ledger 24-25'!$B$5:$AF$562,3,0)</f>
        <v>D</v>
      </c>
      <c r="E250" s="42">
        <f>VLOOKUP(B250,'[1]Ledger 24-25'!$B$5:$AF$562,4,0)</f>
        <v>146</v>
      </c>
      <c r="F250" s="42">
        <f>VLOOKUP(B250,'[1]Ledger 24-25'!$B$5:$AF$562,7,0)</f>
        <v>258</v>
      </c>
      <c r="G250" s="23" t="s">
        <v>819</v>
      </c>
      <c r="H250" s="23">
        <v>2025</v>
      </c>
      <c r="I250" s="30">
        <v>8784</v>
      </c>
      <c r="J250" s="31">
        <v>0</v>
      </c>
      <c r="K250" s="31">
        <v>0</v>
      </c>
      <c r="L250" s="31">
        <v>0</v>
      </c>
      <c r="M250" s="31">
        <v>0</v>
      </c>
      <c r="N250" s="9">
        <v>0</v>
      </c>
      <c r="O250" s="9" t="s">
        <v>822</v>
      </c>
      <c r="P250" s="32">
        <v>8784</v>
      </c>
      <c r="S250" s="44"/>
    </row>
    <row r="251" spans="1:19" s="10" customFormat="1" hidden="1" x14ac:dyDescent="0.25">
      <c r="A251" s="7">
        <v>266</v>
      </c>
      <c r="B251" s="7">
        <v>220984</v>
      </c>
      <c r="C251" s="8" t="s">
        <v>657</v>
      </c>
      <c r="D251" s="41" t="str">
        <f>VLOOKUP(B251,'[1]Ledger 24-25'!$B$5:$AF$562,3,0)</f>
        <v>B</v>
      </c>
      <c r="E251" s="42">
        <f>VLOOKUP(B251,'[1]Ledger 24-25'!$B$5:$AF$562,4,0)</f>
        <v>122</v>
      </c>
      <c r="F251" s="42">
        <f>VLOOKUP(B251,'[1]Ledger 24-25'!$B$5:$AF$562,7,0)</f>
        <v>259</v>
      </c>
      <c r="G251" s="23" t="s">
        <v>819</v>
      </c>
      <c r="H251" s="23">
        <v>2025</v>
      </c>
      <c r="I251" s="30">
        <v>4106</v>
      </c>
      <c r="J251" s="31">
        <v>0</v>
      </c>
      <c r="K251" s="31">
        <v>0</v>
      </c>
      <c r="L251" s="31">
        <v>0</v>
      </c>
      <c r="M251" s="31">
        <v>0</v>
      </c>
      <c r="N251" s="9">
        <v>0</v>
      </c>
      <c r="O251" s="9" t="s">
        <v>822</v>
      </c>
      <c r="P251" s="32">
        <v>4106</v>
      </c>
      <c r="S251" s="44"/>
    </row>
    <row r="252" spans="1:19" s="10" customFormat="1" hidden="1" x14ac:dyDescent="0.25">
      <c r="A252" s="7">
        <v>267</v>
      </c>
      <c r="B252" s="7">
        <v>220999</v>
      </c>
      <c r="C252" s="8" t="s">
        <v>658</v>
      </c>
      <c r="D252" s="41" t="str">
        <f>VLOOKUP(B252,'[1]Ledger 24-25'!$B$5:$AF$562,3,0)</f>
        <v>E</v>
      </c>
      <c r="E252" s="42">
        <f>VLOOKUP(B252,'[1]Ledger 24-25'!$B$5:$AF$562,4,0)</f>
        <v>252</v>
      </c>
      <c r="F252" s="42">
        <f>VLOOKUP(B252,'[1]Ledger 24-25'!$B$5:$AF$562,7,0)</f>
        <v>260</v>
      </c>
      <c r="G252" s="23" t="s">
        <v>819</v>
      </c>
      <c r="H252" s="23">
        <v>2025</v>
      </c>
      <c r="I252" s="30">
        <v>4615</v>
      </c>
      <c r="J252" s="31">
        <v>0</v>
      </c>
      <c r="K252" s="31">
        <v>0</v>
      </c>
      <c r="L252" s="31">
        <v>0</v>
      </c>
      <c r="M252" s="31">
        <v>0</v>
      </c>
      <c r="N252" s="9">
        <v>0</v>
      </c>
      <c r="O252" s="9" t="s">
        <v>822</v>
      </c>
      <c r="P252" s="32">
        <v>4615</v>
      </c>
      <c r="S252" s="44"/>
    </row>
    <row r="253" spans="1:19" s="10" customFormat="1" hidden="1" x14ac:dyDescent="0.25">
      <c r="A253" s="7">
        <v>268</v>
      </c>
      <c r="B253" s="7">
        <v>221009</v>
      </c>
      <c r="C253" s="8" t="s">
        <v>660</v>
      </c>
      <c r="D253" s="41" t="str">
        <f>VLOOKUP(B253,'[1]Ledger 24-25'!$B$5:$AF$562,3,0)</f>
        <v>B</v>
      </c>
      <c r="E253" s="42">
        <f>VLOOKUP(B253,'[1]Ledger 24-25'!$B$5:$AF$562,4,0)</f>
        <v>114</v>
      </c>
      <c r="F253" s="42">
        <f>VLOOKUP(B253,'[1]Ledger 24-25'!$B$5:$AF$562,7,0)</f>
        <v>261</v>
      </c>
      <c r="G253" s="23" t="s">
        <v>819</v>
      </c>
      <c r="H253" s="23">
        <v>2025</v>
      </c>
      <c r="I253" s="30">
        <v>4156</v>
      </c>
      <c r="J253" s="31">
        <v>0</v>
      </c>
      <c r="K253" s="31">
        <v>0</v>
      </c>
      <c r="L253" s="31">
        <v>0</v>
      </c>
      <c r="M253" s="31">
        <v>0</v>
      </c>
      <c r="N253" s="9">
        <v>0</v>
      </c>
      <c r="O253" s="9" t="s">
        <v>822</v>
      </c>
      <c r="P253" s="32">
        <v>4156</v>
      </c>
      <c r="S253" s="44"/>
    </row>
    <row r="254" spans="1:19" s="10" customFormat="1" hidden="1" x14ac:dyDescent="0.25">
      <c r="A254" s="7">
        <v>269</v>
      </c>
      <c r="B254" s="7">
        <v>221014</v>
      </c>
      <c r="C254" s="8" t="s">
        <v>661</v>
      </c>
      <c r="D254" s="41" t="str">
        <f>VLOOKUP(B254,'[1]Ledger 24-25'!$B$5:$AF$562,3,0)</f>
        <v>A</v>
      </c>
      <c r="E254" s="42">
        <f>VLOOKUP(B254,'[1]Ledger 24-25'!$B$5:$AF$562,4,0)</f>
        <v>202</v>
      </c>
      <c r="F254" s="42">
        <f>VLOOKUP(B254,'[1]Ledger 24-25'!$B$5:$AF$562,7,0)</f>
        <v>262</v>
      </c>
      <c r="G254" s="23" t="s">
        <v>819</v>
      </c>
      <c r="H254" s="23">
        <v>2025</v>
      </c>
      <c r="I254" s="30">
        <v>4444</v>
      </c>
      <c r="J254" s="31">
        <v>-32</v>
      </c>
      <c r="K254" s="31">
        <v>0</v>
      </c>
      <c r="L254" s="31">
        <v>0</v>
      </c>
      <c r="M254" s="31">
        <v>0</v>
      </c>
      <c r="N254" s="9">
        <v>0</v>
      </c>
      <c r="O254" s="9" t="s">
        <v>822</v>
      </c>
      <c r="P254" s="32">
        <v>4412</v>
      </c>
      <c r="S254" s="44"/>
    </row>
    <row r="255" spans="1:19" s="10" customFormat="1" hidden="1" x14ac:dyDescent="0.25">
      <c r="A255" s="7">
        <v>270</v>
      </c>
      <c r="B255" s="7">
        <v>221022</v>
      </c>
      <c r="C255" s="8" t="s">
        <v>662</v>
      </c>
      <c r="D255" s="41" t="str">
        <f>VLOOKUP(B255,'[1]Ledger 24-25'!$B$5:$AF$562,3,0)</f>
        <v>C</v>
      </c>
      <c r="E255" s="42">
        <f>VLOOKUP(B255,'[1]Ledger 24-25'!$B$5:$AF$562,4,0)</f>
        <v>231</v>
      </c>
      <c r="F255" s="42">
        <f>VLOOKUP(B255,'[1]Ledger 24-25'!$B$5:$AF$562,7,0)</f>
        <v>263</v>
      </c>
      <c r="G255" s="23" t="s">
        <v>819</v>
      </c>
      <c r="H255" s="23">
        <v>2025</v>
      </c>
      <c r="I255" s="30">
        <v>3920</v>
      </c>
      <c r="J255" s="31">
        <v>-230</v>
      </c>
      <c r="K255" s="31">
        <v>0</v>
      </c>
      <c r="L255" s="31">
        <v>0</v>
      </c>
      <c r="M255" s="31">
        <v>0</v>
      </c>
      <c r="N255" s="9">
        <v>0</v>
      </c>
      <c r="O255" s="9" t="s">
        <v>822</v>
      </c>
      <c r="P255" s="32">
        <v>3690</v>
      </c>
      <c r="S255" s="44"/>
    </row>
    <row r="256" spans="1:19" s="10" customFormat="1" hidden="1" x14ac:dyDescent="0.25">
      <c r="A256" s="7">
        <v>271</v>
      </c>
      <c r="B256" s="7">
        <v>221023</v>
      </c>
      <c r="C256" s="8" t="s">
        <v>663</v>
      </c>
      <c r="D256" s="41" t="str">
        <f>VLOOKUP(B256,'[1]Ledger 24-25'!$B$5:$AF$562,3,0)</f>
        <v>C</v>
      </c>
      <c r="E256" s="42">
        <f>VLOOKUP(B256,'[1]Ledger 24-25'!$B$5:$AF$562,4,0)</f>
        <v>225</v>
      </c>
      <c r="F256" s="42">
        <f>VLOOKUP(B256,'[1]Ledger 24-25'!$B$5:$AF$562,7,0)</f>
        <v>264</v>
      </c>
      <c r="G256" s="23" t="s">
        <v>819</v>
      </c>
      <c r="H256" s="23">
        <v>2025</v>
      </c>
      <c r="I256" s="30">
        <v>4324</v>
      </c>
      <c r="J256" s="31">
        <v>0</v>
      </c>
      <c r="K256" s="31">
        <v>0</v>
      </c>
      <c r="L256" s="31">
        <v>0</v>
      </c>
      <c r="M256" s="31">
        <v>0</v>
      </c>
      <c r="N256" s="9">
        <v>0</v>
      </c>
      <c r="O256" s="9" t="s">
        <v>822</v>
      </c>
      <c r="P256" s="32">
        <v>4324</v>
      </c>
      <c r="S256" s="44"/>
    </row>
    <row r="257" spans="1:19" s="10" customFormat="1" hidden="1" x14ac:dyDescent="0.25">
      <c r="A257" s="7">
        <v>272</v>
      </c>
      <c r="B257" s="7">
        <v>221053</v>
      </c>
      <c r="C257" s="8" t="s">
        <v>664</v>
      </c>
      <c r="D257" s="41" t="str">
        <f>VLOOKUP(B257,'[1]Ledger 24-25'!$B$5:$AF$562,3,0)</f>
        <v>B</v>
      </c>
      <c r="E257" s="42">
        <f>VLOOKUP(B257,'[1]Ledger 24-25'!$B$5:$AF$562,4,0)</f>
        <v>119</v>
      </c>
      <c r="F257" s="42">
        <f>VLOOKUP(B257,'[1]Ledger 24-25'!$B$5:$AF$562,7,0)</f>
        <v>265</v>
      </c>
      <c r="G257" s="23" t="s">
        <v>819</v>
      </c>
      <c r="H257" s="23">
        <v>2025</v>
      </c>
      <c r="I257" s="30">
        <v>8076</v>
      </c>
      <c r="J257" s="31">
        <v>0</v>
      </c>
      <c r="K257" s="31">
        <v>0</v>
      </c>
      <c r="L257" s="31">
        <v>0</v>
      </c>
      <c r="M257" s="31">
        <v>0</v>
      </c>
      <c r="N257" s="9">
        <v>0</v>
      </c>
      <c r="O257" s="9" t="s">
        <v>822</v>
      </c>
      <c r="P257" s="32">
        <v>8076</v>
      </c>
      <c r="S257" s="44"/>
    </row>
    <row r="258" spans="1:19" s="10" customFormat="1" hidden="1" x14ac:dyDescent="0.25">
      <c r="A258" s="7">
        <v>273</v>
      </c>
      <c r="B258" s="7">
        <v>221056</v>
      </c>
      <c r="C258" s="8" t="s">
        <v>666</v>
      </c>
      <c r="D258" s="41" t="str">
        <f>VLOOKUP(B258,'[1]Ledger 24-25'!$B$5:$AF$562,3,0)</f>
        <v>D</v>
      </c>
      <c r="E258" s="42">
        <f>VLOOKUP(B258,'[1]Ledger 24-25'!$B$5:$AF$562,4,0)</f>
        <v>134</v>
      </c>
      <c r="F258" s="42">
        <f>VLOOKUP(B258,'[1]Ledger 24-25'!$B$5:$AF$562,7,0)</f>
        <v>266</v>
      </c>
      <c r="G258" s="23" t="s">
        <v>819</v>
      </c>
      <c r="H258" s="23">
        <v>2025</v>
      </c>
      <c r="I258" s="30">
        <v>4618</v>
      </c>
      <c r="J258" s="31">
        <v>0</v>
      </c>
      <c r="K258" s="31">
        <v>0</v>
      </c>
      <c r="L258" s="31">
        <v>0</v>
      </c>
      <c r="M258" s="31">
        <v>0</v>
      </c>
      <c r="N258" s="9">
        <v>0</v>
      </c>
      <c r="O258" s="9" t="s">
        <v>822</v>
      </c>
      <c r="P258" s="32">
        <v>4618</v>
      </c>
      <c r="S258" s="44"/>
    </row>
    <row r="259" spans="1:19" s="10" customFormat="1" hidden="1" x14ac:dyDescent="0.25">
      <c r="A259" s="7">
        <v>274</v>
      </c>
      <c r="B259" s="7">
        <v>221058</v>
      </c>
      <c r="C259" s="8" t="s">
        <v>667</v>
      </c>
      <c r="D259" s="41" t="str">
        <f>VLOOKUP(B259,'[1]Ledger 24-25'!$B$5:$AF$562,3,0)</f>
        <v>C</v>
      </c>
      <c r="E259" s="42">
        <f>VLOOKUP(B259,'[1]Ledger 24-25'!$B$5:$AF$562,4,0)</f>
        <v>126</v>
      </c>
      <c r="F259" s="42">
        <f>VLOOKUP(B259,'[1]Ledger 24-25'!$B$5:$AF$562,7,0)</f>
        <v>267</v>
      </c>
      <c r="G259" s="23" t="s">
        <v>819</v>
      </c>
      <c r="H259" s="23">
        <v>2025</v>
      </c>
      <c r="I259" s="30">
        <v>4311</v>
      </c>
      <c r="J259" s="31">
        <v>0</v>
      </c>
      <c r="K259" s="31">
        <v>0</v>
      </c>
      <c r="L259" s="31">
        <v>0</v>
      </c>
      <c r="M259" s="31">
        <v>0</v>
      </c>
      <c r="N259" s="9">
        <v>0</v>
      </c>
      <c r="O259" s="9" t="s">
        <v>822</v>
      </c>
      <c r="P259" s="32">
        <v>4311</v>
      </c>
      <c r="S259" s="44"/>
    </row>
    <row r="260" spans="1:19" s="10" customFormat="1" hidden="1" x14ac:dyDescent="0.25">
      <c r="A260" s="7">
        <v>275</v>
      </c>
      <c r="B260" s="7">
        <v>221073</v>
      </c>
      <c r="C260" s="8" t="s">
        <v>669</v>
      </c>
      <c r="D260" s="41" t="str">
        <f>VLOOKUP(B260,'[1]Ledger 24-25'!$B$5:$AF$562,3,0)</f>
        <v>D</v>
      </c>
      <c r="E260" s="42">
        <f>VLOOKUP(B260,'[1]Ledger 24-25'!$B$5:$AF$562,4,0)</f>
        <v>243</v>
      </c>
      <c r="F260" s="42">
        <f>VLOOKUP(B260,'[1]Ledger 24-25'!$B$5:$AF$562,7,0)</f>
        <v>268</v>
      </c>
      <c r="G260" s="23" t="s">
        <v>819</v>
      </c>
      <c r="H260" s="23">
        <v>2025</v>
      </c>
      <c r="I260" s="30">
        <v>4825</v>
      </c>
      <c r="J260" s="31">
        <v>0</v>
      </c>
      <c r="K260" s="31">
        <v>0</v>
      </c>
      <c r="L260" s="31">
        <v>0</v>
      </c>
      <c r="M260" s="31">
        <v>0</v>
      </c>
      <c r="N260" s="9">
        <v>0</v>
      </c>
      <c r="O260" s="9" t="s">
        <v>822</v>
      </c>
      <c r="P260" s="32">
        <v>4825</v>
      </c>
      <c r="S260" s="44"/>
    </row>
    <row r="261" spans="1:19" s="10" customFormat="1" hidden="1" x14ac:dyDescent="0.25">
      <c r="A261" s="7">
        <v>276</v>
      </c>
      <c r="B261" s="7">
        <v>221092</v>
      </c>
      <c r="C261" s="8" t="s">
        <v>670</v>
      </c>
      <c r="D261" s="41" t="str">
        <f>VLOOKUP(B261,'[1]Ledger 24-25'!$B$5:$AF$562,3,0)</f>
        <v>B</v>
      </c>
      <c r="E261" s="42">
        <f>VLOOKUP(B261,'[1]Ledger 24-25'!$B$5:$AF$562,4,0)</f>
        <v>220</v>
      </c>
      <c r="F261" s="42">
        <f>VLOOKUP(B261,'[1]Ledger 24-25'!$B$5:$AF$562,7,0)</f>
        <v>269</v>
      </c>
      <c r="G261" s="23" t="s">
        <v>819</v>
      </c>
      <c r="H261" s="23">
        <v>2025</v>
      </c>
      <c r="I261" s="30">
        <v>4823</v>
      </c>
      <c r="J261" s="31">
        <v>0</v>
      </c>
      <c r="K261" s="31">
        <v>0</v>
      </c>
      <c r="L261" s="31">
        <v>0</v>
      </c>
      <c r="M261" s="31">
        <v>0</v>
      </c>
      <c r="N261" s="9">
        <v>0</v>
      </c>
      <c r="O261" s="9" t="s">
        <v>822</v>
      </c>
      <c r="P261" s="32">
        <v>4823</v>
      </c>
      <c r="S261" s="44"/>
    </row>
    <row r="262" spans="1:19" s="10" customFormat="1" hidden="1" x14ac:dyDescent="0.25">
      <c r="A262" s="7">
        <v>277</v>
      </c>
      <c r="B262" s="7">
        <v>221093</v>
      </c>
      <c r="C262" s="8" t="s">
        <v>671</v>
      </c>
      <c r="D262" s="41" t="str">
        <f>VLOOKUP(B262,'[1]Ledger 24-25'!$B$5:$AF$562,3,0)</f>
        <v>E</v>
      </c>
      <c r="E262" s="42">
        <f>VLOOKUP(B262,'[1]Ledger 24-25'!$B$5:$AF$562,4,0)</f>
        <v>247</v>
      </c>
      <c r="F262" s="42">
        <f>VLOOKUP(B262,'[1]Ledger 24-25'!$B$5:$AF$562,7,0)</f>
        <v>270</v>
      </c>
      <c r="G262" s="23" t="s">
        <v>819</v>
      </c>
      <c r="H262" s="23">
        <v>2025</v>
      </c>
      <c r="I262" s="30">
        <v>3885</v>
      </c>
      <c r="J262" s="31">
        <v>0</v>
      </c>
      <c r="K262" s="31">
        <v>0</v>
      </c>
      <c r="L262" s="31">
        <v>0</v>
      </c>
      <c r="M262" s="31">
        <v>0</v>
      </c>
      <c r="N262" s="9">
        <v>0</v>
      </c>
      <c r="O262" s="9" t="s">
        <v>822</v>
      </c>
      <c r="P262" s="32">
        <v>3885</v>
      </c>
      <c r="S262" s="44"/>
    </row>
    <row r="263" spans="1:19" s="10" customFormat="1" hidden="1" x14ac:dyDescent="0.25">
      <c r="A263" s="7">
        <v>278</v>
      </c>
      <c r="B263" s="7">
        <v>221103</v>
      </c>
      <c r="C263" s="8" t="s">
        <v>672</v>
      </c>
      <c r="D263" s="41" t="str">
        <f>VLOOKUP(B263,'[1]Ledger 24-25'!$B$5:$AF$562,3,0)</f>
        <v>C</v>
      </c>
      <c r="E263" s="42">
        <f>VLOOKUP(B263,'[1]Ledger 24-25'!$B$5:$AF$562,4,0)</f>
        <v>128</v>
      </c>
      <c r="F263" s="42">
        <f>VLOOKUP(B263,'[1]Ledger 24-25'!$B$5:$AF$562,7,0)</f>
        <v>271</v>
      </c>
      <c r="G263" s="23" t="s">
        <v>819</v>
      </c>
      <c r="H263" s="23">
        <v>2025</v>
      </c>
      <c r="I263" s="30">
        <v>3911</v>
      </c>
      <c r="J263" s="31">
        <v>-37</v>
      </c>
      <c r="K263" s="31">
        <v>0</v>
      </c>
      <c r="L263" s="31">
        <v>0</v>
      </c>
      <c r="M263" s="31">
        <v>0</v>
      </c>
      <c r="N263" s="9">
        <v>-2539</v>
      </c>
      <c r="O263" s="9" t="s">
        <v>803</v>
      </c>
      <c r="P263" s="32">
        <v>1335</v>
      </c>
      <c r="S263" s="44"/>
    </row>
    <row r="264" spans="1:19" s="10" customFormat="1" hidden="1" x14ac:dyDescent="0.25">
      <c r="A264" s="7">
        <v>279</v>
      </c>
      <c r="B264" s="7">
        <v>221108</v>
      </c>
      <c r="C264" s="8" t="s">
        <v>674</v>
      </c>
      <c r="D264" s="41" t="str">
        <f>VLOOKUP(B264,'[1]Ledger 24-25'!$B$5:$AF$562,3,0)</f>
        <v>B</v>
      </c>
      <c r="E264" s="42">
        <f>VLOOKUP(B264,'[1]Ledger 24-25'!$B$5:$AF$562,4,0)</f>
        <v>214</v>
      </c>
      <c r="F264" s="42">
        <f>VLOOKUP(B264,'[1]Ledger 24-25'!$B$5:$AF$562,7,0)</f>
        <v>272</v>
      </c>
      <c r="G264" s="23" t="s">
        <v>819</v>
      </c>
      <c r="H264" s="23">
        <v>2025</v>
      </c>
      <c r="I264" s="30">
        <v>4319</v>
      </c>
      <c r="J264" s="31">
        <v>0</v>
      </c>
      <c r="K264" s="31">
        <v>0</v>
      </c>
      <c r="L264" s="31">
        <v>0</v>
      </c>
      <c r="M264" s="31">
        <v>0</v>
      </c>
      <c r="N264" s="9">
        <v>0</v>
      </c>
      <c r="O264" s="9" t="s">
        <v>822</v>
      </c>
      <c r="P264" s="32">
        <v>4319</v>
      </c>
      <c r="S264" s="44"/>
    </row>
    <row r="265" spans="1:19" s="10" customFormat="1" hidden="1" x14ac:dyDescent="0.25">
      <c r="A265" s="7">
        <v>280</v>
      </c>
      <c r="B265" s="7">
        <v>221112</v>
      </c>
      <c r="C265" s="8" t="s">
        <v>675</v>
      </c>
      <c r="D265" s="41" t="str">
        <f>VLOOKUP(B265,'[1]Ledger 24-25'!$B$5:$AF$562,3,0)</f>
        <v>A</v>
      </c>
      <c r="E265" s="42">
        <f>VLOOKUP(B265,'[1]Ledger 24-25'!$B$5:$AF$562,4,0)</f>
        <v>207</v>
      </c>
      <c r="F265" s="42">
        <f>VLOOKUP(B265,'[1]Ledger 24-25'!$B$5:$AF$562,7,0)</f>
        <v>273</v>
      </c>
      <c r="G265" s="23" t="s">
        <v>819</v>
      </c>
      <c r="H265" s="23">
        <v>2025</v>
      </c>
      <c r="I265" s="30">
        <v>7894</v>
      </c>
      <c r="J265" s="31">
        <v>0</v>
      </c>
      <c r="K265" s="31">
        <v>0</v>
      </c>
      <c r="L265" s="31">
        <v>0</v>
      </c>
      <c r="M265" s="31">
        <v>0</v>
      </c>
      <c r="N265" s="9">
        <v>0</v>
      </c>
      <c r="O265" s="9" t="s">
        <v>822</v>
      </c>
      <c r="P265" s="32">
        <v>7894</v>
      </c>
      <c r="S265" s="44"/>
    </row>
    <row r="266" spans="1:19" s="10" customFormat="1" hidden="1" x14ac:dyDescent="0.25">
      <c r="A266" s="7">
        <v>281</v>
      </c>
      <c r="B266" s="7">
        <v>221115</v>
      </c>
      <c r="C266" s="8" t="s">
        <v>676</v>
      </c>
      <c r="D266" s="41" t="str">
        <f>VLOOKUP(B266,'[1]Ledger 24-25'!$B$5:$AF$562,3,0)</f>
        <v>C</v>
      </c>
      <c r="E266" s="42">
        <f>VLOOKUP(B266,'[1]Ledger 24-25'!$B$5:$AF$562,4,0)</f>
        <v>128</v>
      </c>
      <c r="F266" s="42">
        <f>VLOOKUP(B266,'[1]Ledger 24-25'!$B$5:$AF$562,7,0)</f>
        <v>274</v>
      </c>
      <c r="G266" s="23" t="s">
        <v>819</v>
      </c>
      <c r="H266" s="23">
        <v>2025</v>
      </c>
      <c r="I266" s="30">
        <v>3715</v>
      </c>
      <c r="J266" s="31">
        <v>-225</v>
      </c>
      <c r="K266" s="31">
        <v>0</v>
      </c>
      <c r="L266" s="31">
        <v>0</v>
      </c>
      <c r="M266" s="31">
        <v>0</v>
      </c>
      <c r="N266" s="9">
        <v>0</v>
      </c>
      <c r="O266" s="9" t="s">
        <v>822</v>
      </c>
      <c r="P266" s="32">
        <v>3490</v>
      </c>
      <c r="S266" s="44"/>
    </row>
    <row r="267" spans="1:19" s="10" customFormat="1" hidden="1" x14ac:dyDescent="0.25">
      <c r="A267" s="7">
        <v>282</v>
      </c>
      <c r="B267" s="7">
        <v>221116</v>
      </c>
      <c r="C267" s="8" t="s">
        <v>677</v>
      </c>
      <c r="D267" s="41" t="str">
        <f>VLOOKUP(B267,'[1]Ledger 24-25'!$B$5:$AF$562,3,0)</f>
        <v>E</v>
      </c>
      <c r="E267" s="42">
        <f>VLOOKUP(B267,'[1]Ledger 24-25'!$B$5:$AF$562,4,0)</f>
        <v>152</v>
      </c>
      <c r="F267" s="42">
        <f>VLOOKUP(B267,'[1]Ledger 24-25'!$B$5:$AF$562,7,0)</f>
        <v>275</v>
      </c>
      <c r="G267" s="23" t="s">
        <v>819</v>
      </c>
      <c r="H267" s="23">
        <v>2025</v>
      </c>
      <c r="I267" s="30">
        <v>4807</v>
      </c>
      <c r="J267" s="31">
        <v>0</v>
      </c>
      <c r="K267" s="31">
        <v>0</v>
      </c>
      <c r="L267" s="31">
        <v>0</v>
      </c>
      <c r="M267" s="31">
        <v>0</v>
      </c>
      <c r="N267" s="9">
        <v>0</v>
      </c>
      <c r="O267" s="9" t="s">
        <v>822</v>
      </c>
      <c r="P267" s="32">
        <v>4807</v>
      </c>
      <c r="S267" s="44"/>
    </row>
    <row r="268" spans="1:19" s="10" customFormat="1" hidden="1" x14ac:dyDescent="0.25">
      <c r="A268" s="7">
        <v>283</v>
      </c>
      <c r="B268" s="7">
        <v>221121</v>
      </c>
      <c r="C268" s="8" t="s">
        <v>678</v>
      </c>
      <c r="D268" s="41" t="str">
        <f>VLOOKUP(B268,'[1]Ledger 24-25'!$B$5:$AF$562,3,0)</f>
        <v>B</v>
      </c>
      <c r="E268" s="42">
        <f>VLOOKUP(B268,'[1]Ledger 24-25'!$B$5:$AF$562,4,0)</f>
        <v>211</v>
      </c>
      <c r="F268" s="42">
        <f>VLOOKUP(B268,'[1]Ledger 24-25'!$B$5:$AF$562,7,0)</f>
        <v>276</v>
      </c>
      <c r="G268" s="23" t="s">
        <v>819</v>
      </c>
      <c r="H268" s="23">
        <v>2025</v>
      </c>
      <c r="I268" s="30">
        <v>4258</v>
      </c>
      <c r="J268" s="31">
        <v>0</v>
      </c>
      <c r="K268" s="31">
        <v>0</v>
      </c>
      <c r="L268" s="31">
        <v>0</v>
      </c>
      <c r="M268" s="31">
        <v>0</v>
      </c>
      <c r="N268" s="9">
        <v>0</v>
      </c>
      <c r="O268" s="9" t="s">
        <v>822</v>
      </c>
      <c r="P268" s="32">
        <v>4258</v>
      </c>
      <c r="S268" s="44"/>
    </row>
    <row r="269" spans="1:19" s="10" customFormat="1" hidden="1" x14ac:dyDescent="0.25">
      <c r="A269" s="7">
        <v>284</v>
      </c>
      <c r="B269" s="7">
        <v>221127</v>
      </c>
      <c r="C269" s="8" t="s">
        <v>679</v>
      </c>
      <c r="D269" s="41" t="str">
        <f>VLOOKUP(B269,'[1]Ledger 24-25'!$B$5:$AF$562,3,0)</f>
        <v>E</v>
      </c>
      <c r="E269" s="42">
        <f>VLOOKUP(B269,'[1]Ledger 24-25'!$B$5:$AF$562,4,0)</f>
        <v>249</v>
      </c>
      <c r="F269" s="42">
        <f>VLOOKUP(B269,'[1]Ledger 24-25'!$B$5:$AF$562,7,0)</f>
        <v>277</v>
      </c>
      <c r="G269" s="23" t="s">
        <v>819</v>
      </c>
      <c r="H269" s="23">
        <v>2025</v>
      </c>
      <c r="I269" s="30">
        <v>5477</v>
      </c>
      <c r="J269" s="31">
        <v>0</v>
      </c>
      <c r="K269" s="31">
        <v>0</v>
      </c>
      <c r="L269" s="31">
        <v>0</v>
      </c>
      <c r="M269" s="31">
        <v>0</v>
      </c>
      <c r="N269" s="9">
        <v>-2285</v>
      </c>
      <c r="O269" s="9" t="s">
        <v>803</v>
      </c>
      <c r="P269" s="32">
        <v>3192</v>
      </c>
      <c r="S269" s="44"/>
    </row>
    <row r="270" spans="1:19" s="10" customFormat="1" hidden="1" x14ac:dyDescent="0.25">
      <c r="A270" s="7">
        <v>285</v>
      </c>
      <c r="B270" s="7">
        <v>221129</v>
      </c>
      <c r="C270" s="8" t="s">
        <v>680</v>
      </c>
      <c r="D270" s="41" t="str">
        <f>VLOOKUP(B270,'[1]Ledger 24-25'!$B$5:$AF$562,3,0)</f>
        <v>D</v>
      </c>
      <c r="E270" s="42">
        <f>VLOOKUP(B270,'[1]Ledger 24-25'!$B$5:$AF$562,4,0)</f>
        <v>139</v>
      </c>
      <c r="F270" s="42">
        <f>VLOOKUP(B270,'[1]Ledger 24-25'!$B$5:$AF$562,7,0)</f>
        <v>278</v>
      </c>
      <c r="G270" s="23" t="s">
        <v>819</v>
      </c>
      <c r="H270" s="23">
        <v>2025</v>
      </c>
      <c r="I270" s="30">
        <v>7988</v>
      </c>
      <c r="J270" s="31">
        <v>0</v>
      </c>
      <c r="K270" s="31">
        <v>0</v>
      </c>
      <c r="L270" s="31">
        <v>0</v>
      </c>
      <c r="M270" s="31">
        <v>0</v>
      </c>
      <c r="N270" s="9">
        <v>0</v>
      </c>
      <c r="O270" s="9" t="s">
        <v>822</v>
      </c>
      <c r="P270" s="32">
        <v>7988</v>
      </c>
      <c r="S270" s="44"/>
    </row>
    <row r="271" spans="1:19" s="10" customFormat="1" hidden="1" x14ac:dyDescent="0.25">
      <c r="A271" s="7">
        <v>286</v>
      </c>
      <c r="B271" s="7">
        <v>221156</v>
      </c>
      <c r="C271" s="8" t="s">
        <v>681</v>
      </c>
      <c r="D271" s="41" t="str">
        <f>VLOOKUP(B271,'[1]Ledger 24-25'!$B$5:$AF$562,3,0)</f>
        <v>D</v>
      </c>
      <c r="E271" s="42">
        <f>VLOOKUP(B271,'[1]Ledger 24-25'!$B$5:$AF$562,4,0)</f>
        <v>242</v>
      </c>
      <c r="F271" s="42">
        <f>VLOOKUP(B271,'[1]Ledger 24-25'!$B$5:$AF$562,7,0)</f>
        <v>279</v>
      </c>
      <c r="G271" s="23" t="s">
        <v>819</v>
      </c>
      <c r="H271" s="23">
        <v>2025</v>
      </c>
      <c r="I271" s="30">
        <v>8184</v>
      </c>
      <c r="J271" s="31">
        <v>225</v>
      </c>
      <c r="K271" s="31">
        <v>0</v>
      </c>
      <c r="L271" s="31">
        <v>0</v>
      </c>
      <c r="M271" s="31">
        <v>0</v>
      </c>
      <c r="N271" s="9">
        <v>0</v>
      </c>
      <c r="O271" s="9" t="s">
        <v>822</v>
      </c>
      <c r="P271" s="32">
        <v>8409</v>
      </c>
      <c r="S271" s="44"/>
    </row>
    <row r="272" spans="1:19" s="10" customFormat="1" hidden="1" x14ac:dyDescent="0.25">
      <c r="A272" s="7">
        <v>287</v>
      </c>
      <c r="B272" s="7">
        <v>221158</v>
      </c>
      <c r="C272" s="8" t="s">
        <v>682</v>
      </c>
      <c r="D272" s="41" t="str">
        <f>VLOOKUP(B272,'[1]Ledger 24-25'!$B$5:$AF$562,3,0)</f>
        <v>E</v>
      </c>
      <c r="E272" s="42">
        <f>VLOOKUP(B272,'[1]Ledger 24-25'!$B$5:$AF$562,4,0)</f>
        <v>148</v>
      </c>
      <c r="F272" s="42">
        <f>VLOOKUP(B272,'[1]Ledger 24-25'!$B$5:$AF$562,7,0)</f>
        <v>280</v>
      </c>
      <c r="G272" s="23" t="s">
        <v>819</v>
      </c>
      <c r="H272" s="23">
        <v>2025</v>
      </c>
      <c r="I272" s="30">
        <v>3788</v>
      </c>
      <c r="J272" s="31">
        <v>0</v>
      </c>
      <c r="K272" s="31">
        <v>0</v>
      </c>
      <c r="L272" s="31">
        <v>0</v>
      </c>
      <c r="M272" s="31">
        <v>0</v>
      </c>
      <c r="N272" s="9">
        <v>0</v>
      </c>
      <c r="O272" s="9" t="s">
        <v>822</v>
      </c>
      <c r="P272" s="32">
        <v>3788</v>
      </c>
      <c r="S272" s="44"/>
    </row>
    <row r="273" spans="1:19" s="10" customFormat="1" hidden="1" x14ac:dyDescent="0.25">
      <c r="A273" s="7">
        <v>288</v>
      </c>
      <c r="B273" s="7">
        <v>221159</v>
      </c>
      <c r="C273" s="8" t="s">
        <v>683</v>
      </c>
      <c r="D273" s="41" t="str">
        <f>VLOOKUP(B273,'[1]Ledger 24-25'!$B$5:$AF$562,3,0)</f>
        <v>D</v>
      </c>
      <c r="E273" s="42">
        <f>VLOOKUP(B273,'[1]Ledger 24-25'!$B$5:$AF$562,4,0)</f>
        <v>238</v>
      </c>
      <c r="F273" s="42">
        <f>VLOOKUP(B273,'[1]Ledger 24-25'!$B$5:$AF$562,7,0)</f>
        <v>281</v>
      </c>
      <c r="G273" s="23" t="s">
        <v>819</v>
      </c>
      <c r="H273" s="23">
        <v>2025</v>
      </c>
      <c r="I273" s="30">
        <v>3932</v>
      </c>
      <c r="J273" s="31">
        <v>0</v>
      </c>
      <c r="K273" s="31">
        <v>0</v>
      </c>
      <c r="L273" s="31">
        <v>0</v>
      </c>
      <c r="M273" s="31">
        <v>0</v>
      </c>
      <c r="N273" s="9">
        <v>0</v>
      </c>
      <c r="O273" s="9" t="s">
        <v>822</v>
      </c>
      <c r="P273" s="32">
        <v>3932</v>
      </c>
      <c r="S273" s="44"/>
    </row>
    <row r="274" spans="1:19" s="10" customFormat="1" hidden="1" x14ac:dyDescent="0.25">
      <c r="A274" s="7">
        <v>289</v>
      </c>
      <c r="B274" s="7">
        <v>221162</v>
      </c>
      <c r="C274" s="8" t="s">
        <v>684</v>
      </c>
      <c r="D274" s="41" t="str">
        <f>VLOOKUP(B274,'[1]Ledger 24-25'!$B$5:$AF$562,3,0)</f>
        <v>C</v>
      </c>
      <c r="E274" s="42">
        <f>VLOOKUP(B274,'[1]Ledger 24-25'!$B$5:$AF$562,4,0)</f>
        <v>226</v>
      </c>
      <c r="F274" s="42">
        <f>VLOOKUP(B274,'[1]Ledger 24-25'!$B$5:$AF$562,7,0)</f>
        <v>282</v>
      </c>
      <c r="G274" s="23" t="s">
        <v>819</v>
      </c>
      <c r="H274" s="23">
        <v>2025</v>
      </c>
      <c r="I274" s="30">
        <v>5621</v>
      </c>
      <c r="J274" s="31">
        <v>0</v>
      </c>
      <c r="K274" s="31">
        <v>0</v>
      </c>
      <c r="L274" s="31">
        <v>0</v>
      </c>
      <c r="M274" s="31">
        <v>0</v>
      </c>
      <c r="N274" s="9">
        <v>0</v>
      </c>
      <c r="O274" s="9" t="s">
        <v>822</v>
      </c>
      <c r="P274" s="32">
        <v>5621</v>
      </c>
      <c r="S274" s="44"/>
    </row>
    <row r="275" spans="1:19" s="10" customFormat="1" hidden="1" x14ac:dyDescent="0.25">
      <c r="A275" s="7">
        <v>290</v>
      </c>
      <c r="B275" s="7">
        <v>221182</v>
      </c>
      <c r="C275" s="8" t="s">
        <v>685</v>
      </c>
      <c r="D275" s="41" t="str">
        <f>VLOOKUP(B275,'[1]Ledger 24-25'!$B$5:$AF$562,3,0)</f>
        <v>D</v>
      </c>
      <c r="E275" s="42">
        <f>VLOOKUP(B275,'[1]Ledger 24-25'!$B$5:$AF$562,4,0)</f>
        <v>136</v>
      </c>
      <c r="F275" s="42">
        <f>VLOOKUP(B275,'[1]Ledger 24-25'!$B$5:$AF$562,7,0)</f>
        <v>283</v>
      </c>
      <c r="G275" s="23" t="s">
        <v>819</v>
      </c>
      <c r="H275" s="23">
        <v>2025</v>
      </c>
      <c r="I275" s="30">
        <v>4058</v>
      </c>
      <c r="J275" s="31">
        <v>0</v>
      </c>
      <c r="K275" s="31">
        <v>0</v>
      </c>
      <c r="L275" s="31">
        <v>0</v>
      </c>
      <c r="M275" s="31">
        <v>0</v>
      </c>
      <c r="N275" s="9">
        <v>0</v>
      </c>
      <c r="O275" s="9" t="s">
        <v>822</v>
      </c>
      <c r="P275" s="32">
        <v>4058</v>
      </c>
      <c r="S275" s="44"/>
    </row>
    <row r="276" spans="1:19" s="10" customFormat="1" hidden="1" x14ac:dyDescent="0.25">
      <c r="A276" s="7">
        <v>291</v>
      </c>
      <c r="B276" s="7">
        <v>221184</v>
      </c>
      <c r="C276" s="8" t="s">
        <v>687</v>
      </c>
      <c r="D276" s="41" t="str">
        <f>VLOOKUP(B276,'[1]Ledger 24-25'!$B$5:$AF$562,3,0)</f>
        <v>E</v>
      </c>
      <c r="E276" s="42">
        <f>VLOOKUP(B276,'[1]Ledger 24-25'!$B$5:$AF$562,4,0)</f>
        <v>147</v>
      </c>
      <c r="F276" s="42">
        <f>VLOOKUP(B276,'[1]Ledger 24-25'!$B$5:$AF$562,7,0)</f>
        <v>284</v>
      </c>
      <c r="G276" s="23" t="s">
        <v>819</v>
      </c>
      <c r="H276" s="23">
        <v>2025</v>
      </c>
      <c r="I276" s="30">
        <v>4111</v>
      </c>
      <c r="J276" s="31">
        <v>0</v>
      </c>
      <c r="K276" s="31">
        <v>0</v>
      </c>
      <c r="L276" s="31">
        <v>0</v>
      </c>
      <c r="M276" s="31">
        <v>0</v>
      </c>
      <c r="N276" s="9">
        <v>0</v>
      </c>
      <c r="O276" s="9" t="s">
        <v>822</v>
      </c>
      <c r="P276" s="32">
        <v>4111</v>
      </c>
      <c r="S276" s="44"/>
    </row>
    <row r="277" spans="1:19" s="10" customFormat="1" x14ac:dyDescent="0.25">
      <c r="A277" s="7">
        <v>292</v>
      </c>
      <c r="B277" s="7">
        <v>221187</v>
      </c>
      <c r="C277" s="8" t="s">
        <v>688</v>
      </c>
      <c r="D277" s="41" t="str">
        <f>VLOOKUP(B277,'[1]Ledger 24-25'!$B$5:$AF$562,3,0)</f>
        <v>C</v>
      </c>
      <c r="E277" s="42">
        <f>VLOOKUP(B277,'[1]Ledger 24-25'!$B$5:$AF$562,4,0)</f>
        <v>126</v>
      </c>
      <c r="F277" s="42">
        <f>VLOOKUP(B277,'[1]Ledger 24-25'!$B$5:$AF$562,7,0)</f>
        <v>285</v>
      </c>
      <c r="G277" s="23" t="s">
        <v>819</v>
      </c>
      <c r="H277" s="23">
        <v>2025</v>
      </c>
      <c r="I277" s="30">
        <v>4064</v>
      </c>
      <c r="J277" s="31">
        <v>-2106</v>
      </c>
      <c r="K277" s="31">
        <v>0</v>
      </c>
      <c r="L277" s="31">
        <v>0</v>
      </c>
      <c r="M277" s="31">
        <v>0</v>
      </c>
      <c r="N277" s="9">
        <v>0</v>
      </c>
      <c r="O277" s="9" t="s">
        <v>822</v>
      </c>
      <c r="P277" s="32">
        <v>1958</v>
      </c>
      <c r="S277" s="44"/>
    </row>
    <row r="278" spans="1:19" s="10" customFormat="1" hidden="1" x14ac:dyDescent="0.25">
      <c r="A278" s="7">
        <v>293</v>
      </c>
      <c r="B278" s="7">
        <v>221192</v>
      </c>
      <c r="C278" s="8" t="s">
        <v>689</v>
      </c>
      <c r="D278" s="41" t="str">
        <f>VLOOKUP(B278,'[1]Ledger 24-25'!$B$5:$AF$562,3,0)</f>
        <v>B</v>
      </c>
      <c r="E278" s="42">
        <f>VLOOKUP(B278,'[1]Ledger 24-25'!$B$5:$AF$562,4,0)</f>
        <v>223</v>
      </c>
      <c r="F278" s="42">
        <f>VLOOKUP(B278,'[1]Ledger 24-25'!$B$5:$AF$562,7,0)</f>
        <v>286</v>
      </c>
      <c r="G278" s="23" t="s">
        <v>819</v>
      </c>
      <c r="H278" s="23">
        <v>2025</v>
      </c>
      <c r="I278" s="30">
        <v>4694</v>
      </c>
      <c r="J278" s="31">
        <v>0</v>
      </c>
      <c r="K278" s="31">
        <v>0</v>
      </c>
      <c r="L278" s="31">
        <v>0</v>
      </c>
      <c r="M278" s="31">
        <v>0</v>
      </c>
      <c r="N278" s="9">
        <v>0</v>
      </c>
      <c r="O278" s="9" t="s">
        <v>822</v>
      </c>
      <c r="P278" s="32">
        <v>4694</v>
      </c>
      <c r="S278" s="44"/>
    </row>
    <row r="279" spans="1:19" s="10" customFormat="1" hidden="1" x14ac:dyDescent="0.25">
      <c r="A279" s="7">
        <v>294</v>
      </c>
      <c r="B279" s="7">
        <v>221198</v>
      </c>
      <c r="C279" s="8" t="s">
        <v>690</v>
      </c>
      <c r="D279" s="41" t="str">
        <f>VLOOKUP(B279,'[1]Ledger 24-25'!$B$5:$AF$562,3,0)</f>
        <v>E</v>
      </c>
      <c r="E279" s="42">
        <f>VLOOKUP(B279,'[1]Ledger 24-25'!$B$5:$AF$562,4,0)</f>
        <v>157</v>
      </c>
      <c r="F279" s="42">
        <f>VLOOKUP(B279,'[1]Ledger 24-25'!$B$5:$AF$562,7,0)</f>
        <v>287</v>
      </c>
      <c r="G279" s="23" t="s">
        <v>819</v>
      </c>
      <c r="H279" s="23">
        <v>2025</v>
      </c>
      <c r="I279" s="30">
        <v>3966</v>
      </c>
      <c r="J279" s="31">
        <v>0</v>
      </c>
      <c r="K279" s="31">
        <v>0</v>
      </c>
      <c r="L279" s="31">
        <v>0</v>
      </c>
      <c r="M279" s="31">
        <v>0</v>
      </c>
      <c r="N279" s="9">
        <v>0</v>
      </c>
      <c r="O279" s="9" t="s">
        <v>822</v>
      </c>
      <c r="P279" s="32">
        <v>3966</v>
      </c>
      <c r="S279" s="44"/>
    </row>
    <row r="280" spans="1:19" s="10" customFormat="1" hidden="1" x14ac:dyDescent="0.25">
      <c r="A280" s="7">
        <v>295</v>
      </c>
      <c r="B280" s="7">
        <v>221201</v>
      </c>
      <c r="C280" s="8" t="s">
        <v>256</v>
      </c>
      <c r="D280" s="41" t="str">
        <f>VLOOKUP(B280,'[1]Ledger 24-25'!$B$5:$AF$562,3,0)</f>
        <v>B</v>
      </c>
      <c r="E280" s="42">
        <f>VLOOKUP(B280,'[1]Ledger 24-25'!$B$5:$AF$562,4,0)</f>
        <v>122</v>
      </c>
      <c r="F280" s="42">
        <f>VLOOKUP(B280,'[1]Ledger 24-25'!$B$5:$AF$562,7,0)</f>
        <v>288</v>
      </c>
      <c r="G280" s="23" t="s">
        <v>819</v>
      </c>
      <c r="H280" s="23">
        <v>2025</v>
      </c>
      <c r="I280" s="30">
        <v>4362</v>
      </c>
      <c r="J280" s="31">
        <v>0</v>
      </c>
      <c r="K280" s="31">
        <v>0</v>
      </c>
      <c r="L280" s="31">
        <v>0</v>
      </c>
      <c r="M280" s="31">
        <v>0</v>
      </c>
      <c r="N280" s="9">
        <v>0</v>
      </c>
      <c r="O280" s="9" t="s">
        <v>822</v>
      </c>
      <c r="P280" s="32">
        <v>4362</v>
      </c>
      <c r="S280" s="44"/>
    </row>
    <row r="281" spans="1:19" s="10" customFormat="1" hidden="1" x14ac:dyDescent="0.25">
      <c r="A281" s="7">
        <v>296</v>
      </c>
      <c r="B281" s="7">
        <v>221203</v>
      </c>
      <c r="C281" s="8" t="s">
        <v>256</v>
      </c>
      <c r="D281" s="41" t="str">
        <f>VLOOKUP(B281,'[1]Ledger 24-25'!$B$5:$AF$562,3,0)</f>
        <v>B</v>
      </c>
      <c r="E281" s="42">
        <f>VLOOKUP(B281,'[1]Ledger 24-25'!$B$5:$AF$562,4,0)</f>
        <v>111</v>
      </c>
      <c r="F281" s="42">
        <f>VLOOKUP(B281,'[1]Ledger 24-25'!$B$5:$AF$562,7,0)</f>
        <v>289</v>
      </c>
      <c r="G281" s="23" t="s">
        <v>819</v>
      </c>
      <c r="H281" s="23">
        <v>2025</v>
      </c>
      <c r="I281" s="30">
        <v>4486</v>
      </c>
      <c r="J281" s="31">
        <v>0</v>
      </c>
      <c r="K281" s="31">
        <v>0</v>
      </c>
      <c r="L281" s="31">
        <v>0</v>
      </c>
      <c r="M281" s="31">
        <v>0</v>
      </c>
      <c r="N281" s="9">
        <v>-2455</v>
      </c>
      <c r="O281" s="9" t="s">
        <v>803</v>
      </c>
      <c r="P281" s="32">
        <v>2031</v>
      </c>
      <c r="S281" s="44"/>
    </row>
    <row r="282" spans="1:19" s="10" customFormat="1" hidden="1" x14ac:dyDescent="0.25">
      <c r="A282" s="7">
        <v>297</v>
      </c>
      <c r="B282" s="7">
        <v>221224</v>
      </c>
      <c r="C282" s="8" t="s">
        <v>691</v>
      </c>
      <c r="D282" s="41" t="str">
        <f>VLOOKUP(B282,'[1]Ledger 24-25'!$B$5:$AF$562,3,0)</f>
        <v>C</v>
      </c>
      <c r="E282" s="42">
        <f>VLOOKUP(B282,'[1]Ledger 24-25'!$B$5:$AF$562,4,0)</f>
        <v>229</v>
      </c>
      <c r="F282" s="42">
        <f>VLOOKUP(B282,'[1]Ledger 24-25'!$B$5:$AF$562,7,0)</f>
        <v>290</v>
      </c>
      <c r="G282" s="23" t="s">
        <v>819</v>
      </c>
      <c r="H282" s="23">
        <v>2025</v>
      </c>
      <c r="I282" s="30">
        <v>8441</v>
      </c>
      <c r="J282" s="31">
        <v>0</v>
      </c>
      <c r="K282" s="31">
        <v>0</v>
      </c>
      <c r="L282" s="31">
        <v>0</v>
      </c>
      <c r="M282" s="31">
        <v>0</v>
      </c>
      <c r="N282" s="9">
        <v>0</v>
      </c>
      <c r="O282" s="9" t="s">
        <v>822</v>
      </c>
      <c r="P282" s="32">
        <v>8441</v>
      </c>
      <c r="S282" s="44"/>
    </row>
    <row r="283" spans="1:19" s="10" customFormat="1" hidden="1" x14ac:dyDescent="0.25">
      <c r="A283" s="7">
        <v>298</v>
      </c>
      <c r="B283" s="7">
        <v>221225</v>
      </c>
      <c r="C283" s="8" t="s">
        <v>692</v>
      </c>
      <c r="D283" s="41" t="str">
        <f>VLOOKUP(B283,'[1]Ledger 24-25'!$B$5:$AF$562,3,0)</f>
        <v>B</v>
      </c>
      <c r="E283" s="42">
        <f>VLOOKUP(B283,'[1]Ledger 24-25'!$B$5:$AF$562,4,0)</f>
        <v>113</v>
      </c>
      <c r="F283" s="42">
        <f>VLOOKUP(B283,'[1]Ledger 24-25'!$B$5:$AF$562,7,0)</f>
        <v>291</v>
      </c>
      <c r="G283" s="23" t="s">
        <v>819</v>
      </c>
      <c r="H283" s="23">
        <v>2025</v>
      </c>
      <c r="I283" s="30">
        <v>3824</v>
      </c>
      <c r="J283" s="31">
        <v>-145</v>
      </c>
      <c r="K283" s="31">
        <v>0</v>
      </c>
      <c r="L283" s="31">
        <v>0</v>
      </c>
      <c r="M283" s="31">
        <v>0</v>
      </c>
      <c r="N283" s="9">
        <v>0</v>
      </c>
      <c r="O283" s="9" t="s">
        <v>822</v>
      </c>
      <c r="P283" s="32">
        <v>3679</v>
      </c>
      <c r="S283" s="44"/>
    </row>
    <row r="284" spans="1:19" s="10" customFormat="1" hidden="1" x14ac:dyDescent="0.25">
      <c r="A284" s="7">
        <v>299</v>
      </c>
      <c r="B284" s="7">
        <v>221226</v>
      </c>
      <c r="C284" s="8" t="s">
        <v>693</v>
      </c>
      <c r="D284" s="41" t="str">
        <f>VLOOKUP(B284,'[1]Ledger 24-25'!$B$5:$AF$562,3,0)</f>
        <v>A</v>
      </c>
      <c r="E284" s="42">
        <f>VLOOKUP(B284,'[1]Ledger 24-25'!$B$5:$AF$562,4,0)</f>
        <v>204</v>
      </c>
      <c r="F284" s="42">
        <f>VLOOKUP(B284,'[1]Ledger 24-25'!$B$5:$AF$562,7,0)</f>
        <v>292</v>
      </c>
      <c r="G284" s="23" t="s">
        <v>819</v>
      </c>
      <c r="H284" s="23">
        <v>2025</v>
      </c>
      <c r="I284" s="30">
        <v>4082</v>
      </c>
      <c r="J284" s="31">
        <v>0</v>
      </c>
      <c r="K284" s="31">
        <v>0</v>
      </c>
      <c r="L284" s="31">
        <v>0</v>
      </c>
      <c r="M284" s="31">
        <v>0</v>
      </c>
      <c r="N284" s="9">
        <v>0</v>
      </c>
      <c r="O284" s="9" t="s">
        <v>822</v>
      </c>
      <c r="P284" s="32">
        <v>4082</v>
      </c>
      <c r="S284" s="44"/>
    </row>
    <row r="285" spans="1:19" s="10" customFormat="1" hidden="1" x14ac:dyDescent="0.25">
      <c r="A285" s="7">
        <v>300</v>
      </c>
      <c r="B285" s="7">
        <v>221233</v>
      </c>
      <c r="C285" s="8" t="s">
        <v>694</v>
      </c>
      <c r="D285" s="41" t="str">
        <f>VLOOKUP(B285,'[1]Ledger 24-25'!$B$5:$AF$562,3,0)</f>
        <v>B</v>
      </c>
      <c r="E285" s="42">
        <f>VLOOKUP(B285,'[1]Ledger 24-25'!$B$5:$AF$562,4,0)</f>
        <v>115</v>
      </c>
      <c r="F285" s="42">
        <f>VLOOKUP(B285,'[1]Ledger 24-25'!$B$5:$AF$562,7,0)</f>
        <v>293</v>
      </c>
      <c r="G285" s="23" t="s">
        <v>819</v>
      </c>
      <c r="H285" s="23">
        <v>2025</v>
      </c>
      <c r="I285" s="30">
        <v>4083</v>
      </c>
      <c r="J285" s="31">
        <v>125</v>
      </c>
      <c r="K285" s="31">
        <v>0</v>
      </c>
      <c r="L285" s="31">
        <v>0</v>
      </c>
      <c r="M285" s="31">
        <v>0</v>
      </c>
      <c r="N285" s="9">
        <v>0</v>
      </c>
      <c r="O285" s="9" t="s">
        <v>822</v>
      </c>
      <c r="P285" s="32">
        <v>4208</v>
      </c>
      <c r="S285" s="44"/>
    </row>
    <row r="286" spans="1:19" s="10" customFormat="1" hidden="1" x14ac:dyDescent="0.25">
      <c r="A286" s="7">
        <v>301</v>
      </c>
      <c r="B286" s="7">
        <v>221236</v>
      </c>
      <c r="C286" s="8" t="s">
        <v>72</v>
      </c>
      <c r="D286" s="41" t="str">
        <f>VLOOKUP(B286,'[1]Ledger 24-25'!$B$5:$AF$562,3,0)</f>
        <v>E</v>
      </c>
      <c r="E286" s="42">
        <f>VLOOKUP(B286,'[1]Ledger 24-25'!$B$5:$AF$562,4,0)</f>
        <v>255</v>
      </c>
      <c r="F286" s="42">
        <f>VLOOKUP(B286,'[1]Ledger 24-25'!$B$5:$AF$562,7,0)</f>
        <v>294</v>
      </c>
      <c r="G286" s="23" t="s">
        <v>819</v>
      </c>
      <c r="H286" s="23">
        <v>2025</v>
      </c>
      <c r="I286" s="30">
        <v>4376</v>
      </c>
      <c r="J286" s="31">
        <v>0</v>
      </c>
      <c r="K286" s="31">
        <v>0</v>
      </c>
      <c r="L286" s="31">
        <v>0</v>
      </c>
      <c r="M286" s="31">
        <v>0</v>
      </c>
      <c r="N286" s="9">
        <v>0</v>
      </c>
      <c r="O286" s="9" t="s">
        <v>822</v>
      </c>
      <c r="P286" s="32">
        <v>4376</v>
      </c>
      <c r="S286" s="44"/>
    </row>
    <row r="287" spans="1:19" s="10" customFormat="1" hidden="1" x14ac:dyDescent="0.25">
      <c r="A287" s="7">
        <v>302</v>
      </c>
      <c r="B287" s="7">
        <v>221237</v>
      </c>
      <c r="C287" s="8" t="s">
        <v>695</v>
      </c>
      <c r="D287" s="41" t="str">
        <f>VLOOKUP(B287,'[1]Ledger 24-25'!$B$5:$AF$562,3,0)</f>
        <v>B</v>
      </c>
      <c r="E287" s="42">
        <f>VLOOKUP(B287,'[1]Ledger 24-25'!$B$5:$AF$562,4,0)</f>
        <v>210</v>
      </c>
      <c r="F287" s="42">
        <f>VLOOKUP(B287,'[1]Ledger 24-25'!$B$5:$AF$562,7,0)</f>
        <v>295</v>
      </c>
      <c r="G287" s="23" t="s">
        <v>819</v>
      </c>
      <c r="H287" s="23">
        <v>2025</v>
      </c>
      <c r="I287" s="30">
        <v>4202</v>
      </c>
      <c r="J287" s="31">
        <v>0</v>
      </c>
      <c r="K287" s="31">
        <v>0</v>
      </c>
      <c r="L287" s="31">
        <v>0</v>
      </c>
      <c r="M287" s="31">
        <v>0</v>
      </c>
      <c r="N287" s="9">
        <v>0</v>
      </c>
      <c r="O287" s="9" t="s">
        <v>822</v>
      </c>
      <c r="P287" s="32">
        <v>4202</v>
      </c>
      <c r="S287" s="44"/>
    </row>
    <row r="288" spans="1:19" s="10" customFormat="1" hidden="1" x14ac:dyDescent="0.25">
      <c r="A288" s="7">
        <v>303</v>
      </c>
      <c r="B288" s="7">
        <v>221360</v>
      </c>
      <c r="C288" s="8" t="s">
        <v>696</v>
      </c>
      <c r="D288" s="41" t="str">
        <f>VLOOKUP(B288,'[1]Ledger 24-25'!$B$5:$AF$562,3,0)</f>
        <v>A</v>
      </c>
      <c r="E288" s="42">
        <f>VLOOKUP(B288,'[1]Ledger 24-25'!$B$5:$AF$562,4,0)</f>
        <v>306</v>
      </c>
      <c r="F288" s="42">
        <f>VLOOKUP(B288,'[1]Ledger 24-25'!$B$5:$AF$562,7,0)</f>
        <v>296</v>
      </c>
      <c r="G288" s="23" t="s">
        <v>819</v>
      </c>
      <c r="H288" s="23">
        <v>2025</v>
      </c>
      <c r="I288" s="30">
        <v>4565</v>
      </c>
      <c r="J288" s="31">
        <v>0</v>
      </c>
      <c r="K288" s="31">
        <v>0</v>
      </c>
      <c r="L288" s="31">
        <v>0</v>
      </c>
      <c r="M288" s="31">
        <v>0</v>
      </c>
      <c r="N288" s="9">
        <v>0</v>
      </c>
      <c r="O288" s="9" t="s">
        <v>822</v>
      </c>
      <c r="P288" s="32">
        <v>4565</v>
      </c>
      <c r="S288" s="44"/>
    </row>
    <row r="289" spans="1:19" s="10" customFormat="1" hidden="1" x14ac:dyDescent="0.25">
      <c r="A289" s="7">
        <v>304</v>
      </c>
      <c r="B289" s="7">
        <v>230004</v>
      </c>
      <c r="C289" s="8" t="s">
        <v>76</v>
      </c>
      <c r="D289" s="41" t="str">
        <f>VLOOKUP(B289,'[1]Ledger 24-25'!$B$5:$AF$562,3,0)</f>
        <v>B</v>
      </c>
      <c r="E289" s="42">
        <f>VLOOKUP(B289,'[1]Ledger 24-25'!$B$5:$AF$562,4,0)</f>
        <v>313</v>
      </c>
      <c r="F289" s="42">
        <f>VLOOKUP(B289,'[1]Ledger 24-25'!$B$5:$AF$562,7,0)</f>
        <v>297</v>
      </c>
      <c r="G289" s="23" t="s">
        <v>819</v>
      </c>
      <c r="H289" s="23">
        <v>2025</v>
      </c>
      <c r="I289" s="30">
        <v>3882</v>
      </c>
      <c r="J289" s="31">
        <v>0</v>
      </c>
      <c r="K289" s="31">
        <v>0</v>
      </c>
      <c r="L289" s="31">
        <v>0</v>
      </c>
      <c r="M289" s="31">
        <v>0</v>
      </c>
      <c r="N289" s="9">
        <v>0</v>
      </c>
      <c r="O289" s="9" t="s">
        <v>822</v>
      </c>
      <c r="P289" s="32">
        <v>3882</v>
      </c>
      <c r="S289" s="44"/>
    </row>
    <row r="290" spans="1:19" s="10" customFormat="1" hidden="1" x14ac:dyDescent="0.25">
      <c r="A290" s="7">
        <v>305</v>
      </c>
      <c r="B290" s="7">
        <v>230014</v>
      </c>
      <c r="C290" s="8" t="s">
        <v>77</v>
      </c>
      <c r="D290" s="41" t="str">
        <f>VLOOKUP(B290,'[1]Ledger 24-25'!$B$5:$AF$562,3,0)</f>
        <v>C</v>
      </c>
      <c r="E290" s="42">
        <f>VLOOKUP(B290,'[1]Ledger 24-25'!$B$5:$AF$562,4,0)</f>
        <v>326</v>
      </c>
      <c r="F290" s="42">
        <f>VLOOKUP(B290,'[1]Ledger 24-25'!$B$5:$AF$562,7,0)</f>
        <v>298</v>
      </c>
      <c r="G290" s="23" t="s">
        <v>819</v>
      </c>
      <c r="H290" s="23">
        <v>2025</v>
      </c>
      <c r="I290" s="30">
        <v>4417</v>
      </c>
      <c r="J290" s="31">
        <v>0</v>
      </c>
      <c r="K290" s="31">
        <v>0</v>
      </c>
      <c r="L290" s="31">
        <v>0</v>
      </c>
      <c r="M290" s="31">
        <v>0</v>
      </c>
      <c r="N290" s="9">
        <v>0</v>
      </c>
      <c r="O290" s="9" t="s">
        <v>822</v>
      </c>
      <c r="P290" s="32">
        <v>4417</v>
      </c>
      <c r="S290" s="44"/>
    </row>
    <row r="291" spans="1:19" s="10" customFormat="1" hidden="1" x14ac:dyDescent="0.25">
      <c r="A291" s="7">
        <v>306</v>
      </c>
      <c r="B291" s="7">
        <v>230018</v>
      </c>
      <c r="C291" s="8" t="s">
        <v>78</v>
      </c>
      <c r="D291" s="41" t="str">
        <f>VLOOKUP(B291,'[1]Ledger 24-25'!$B$5:$AF$562,3,0)</f>
        <v>C</v>
      </c>
      <c r="E291" s="42">
        <f>VLOOKUP(B291,'[1]Ledger 24-25'!$B$5:$AF$562,4,0)</f>
        <v>328</v>
      </c>
      <c r="F291" s="42">
        <f>VLOOKUP(B291,'[1]Ledger 24-25'!$B$5:$AF$562,7,0)</f>
        <v>299</v>
      </c>
      <c r="G291" s="23" t="s">
        <v>819</v>
      </c>
      <c r="H291" s="23">
        <v>2025</v>
      </c>
      <c r="I291" s="30">
        <v>3483</v>
      </c>
      <c r="J291" s="31">
        <v>0</v>
      </c>
      <c r="K291" s="31">
        <v>0</v>
      </c>
      <c r="L291" s="31">
        <v>0</v>
      </c>
      <c r="M291" s="31">
        <v>0</v>
      </c>
      <c r="N291" s="9">
        <v>0</v>
      </c>
      <c r="O291" s="9" t="s">
        <v>822</v>
      </c>
      <c r="P291" s="32">
        <v>3483</v>
      </c>
      <c r="S291" s="44"/>
    </row>
    <row r="292" spans="1:19" s="10" customFormat="1" hidden="1" x14ac:dyDescent="0.25">
      <c r="A292" s="7">
        <v>307</v>
      </c>
      <c r="B292" s="7">
        <v>230022</v>
      </c>
      <c r="C292" s="8" t="s">
        <v>79</v>
      </c>
      <c r="D292" s="41" t="str">
        <f>VLOOKUP(B292,'[1]Ledger 24-25'!$B$5:$AF$562,3,0)</f>
        <v>G</v>
      </c>
      <c r="E292" s="42">
        <f>VLOOKUP(B292,'[1]Ledger 24-25'!$B$5:$AF$562,4,0)</f>
        <v>377</v>
      </c>
      <c r="F292" s="42">
        <f>VLOOKUP(B292,'[1]Ledger 24-25'!$B$5:$AF$562,7,0)</f>
        <v>300</v>
      </c>
      <c r="G292" s="23" t="s">
        <v>819</v>
      </c>
      <c r="H292" s="23">
        <v>2025</v>
      </c>
      <c r="I292" s="30">
        <v>4328</v>
      </c>
      <c r="J292" s="31">
        <v>0</v>
      </c>
      <c r="K292" s="31">
        <v>0</v>
      </c>
      <c r="L292" s="31">
        <v>0</v>
      </c>
      <c r="M292" s="31">
        <v>0</v>
      </c>
      <c r="N292" s="9">
        <v>0</v>
      </c>
      <c r="O292" s="9" t="s">
        <v>822</v>
      </c>
      <c r="P292" s="32">
        <v>4328</v>
      </c>
      <c r="S292" s="44"/>
    </row>
    <row r="293" spans="1:19" s="10" customFormat="1" hidden="1" x14ac:dyDescent="0.25">
      <c r="A293" s="7">
        <v>308</v>
      </c>
      <c r="B293" s="7">
        <v>230026</v>
      </c>
      <c r="C293" s="8" t="s">
        <v>80</v>
      </c>
      <c r="D293" s="41" t="str">
        <f>VLOOKUP(B293,'[1]Ledger 24-25'!$B$5:$AF$562,3,0)</f>
        <v>D</v>
      </c>
      <c r="E293" s="42">
        <f>VLOOKUP(B293,'[1]Ledger 24-25'!$B$5:$AF$562,4,0)</f>
        <v>341</v>
      </c>
      <c r="F293" s="42">
        <f>VLOOKUP(B293,'[1]Ledger 24-25'!$B$5:$AF$562,7,0)</f>
        <v>301</v>
      </c>
      <c r="G293" s="23" t="s">
        <v>819</v>
      </c>
      <c r="H293" s="23">
        <v>2025</v>
      </c>
      <c r="I293" s="30">
        <v>7837</v>
      </c>
      <c r="J293" s="31">
        <v>0</v>
      </c>
      <c r="K293" s="31">
        <v>0</v>
      </c>
      <c r="L293" s="31">
        <v>0</v>
      </c>
      <c r="M293" s="31">
        <v>0</v>
      </c>
      <c r="N293" s="9">
        <v>0</v>
      </c>
      <c r="O293" s="9" t="s">
        <v>822</v>
      </c>
      <c r="P293" s="32">
        <v>7837</v>
      </c>
      <c r="S293" s="44"/>
    </row>
    <row r="294" spans="1:19" s="10" customFormat="1" x14ac:dyDescent="0.25">
      <c r="A294" s="7">
        <v>309</v>
      </c>
      <c r="B294" s="7">
        <v>230028</v>
      </c>
      <c r="C294" s="8" t="s">
        <v>81</v>
      </c>
      <c r="D294" s="41" t="str">
        <f>VLOOKUP(B294,'[1]Ledger 24-25'!$B$5:$AF$562,3,0)</f>
        <v>B</v>
      </c>
      <c r="E294" s="42">
        <f>VLOOKUP(B294,'[1]Ledger 24-25'!$B$5:$AF$562,4,0)</f>
        <v>318</v>
      </c>
      <c r="F294" s="42">
        <f>VLOOKUP(B294,'[1]Ledger 24-25'!$B$5:$AF$562,7,0)</f>
        <v>302</v>
      </c>
      <c r="G294" s="23" t="s">
        <v>819</v>
      </c>
      <c r="H294" s="23">
        <v>2025</v>
      </c>
      <c r="I294" s="30">
        <v>5462</v>
      </c>
      <c r="J294" s="31">
        <v>-470</v>
      </c>
      <c r="K294" s="31">
        <v>0</v>
      </c>
      <c r="L294" s="31">
        <v>0</v>
      </c>
      <c r="M294" s="31">
        <v>0</v>
      </c>
      <c r="N294" s="9">
        <v>0</v>
      </c>
      <c r="O294" s="9" t="s">
        <v>822</v>
      </c>
      <c r="P294" s="32">
        <v>4992</v>
      </c>
      <c r="S294" s="44"/>
    </row>
    <row r="295" spans="1:19" s="10" customFormat="1" hidden="1" x14ac:dyDescent="0.25">
      <c r="A295" s="7">
        <v>310</v>
      </c>
      <c r="B295" s="7">
        <v>230031</v>
      </c>
      <c r="C295" s="8" t="s">
        <v>82</v>
      </c>
      <c r="D295" s="41" t="str">
        <f>VLOOKUP(B295,'[1]Ledger 24-25'!$B$5:$AF$562,3,0)</f>
        <v>E</v>
      </c>
      <c r="E295" s="42">
        <f>VLOOKUP(B295,'[1]Ledger 24-25'!$B$5:$AF$562,4,0)</f>
        <v>349</v>
      </c>
      <c r="F295" s="42">
        <f>VLOOKUP(B295,'[1]Ledger 24-25'!$B$5:$AF$562,7,0)</f>
        <v>303</v>
      </c>
      <c r="G295" s="23" t="s">
        <v>819</v>
      </c>
      <c r="H295" s="23">
        <v>2025</v>
      </c>
      <c r="I295" s="30">
        <v>6066</v>
      </c>
      <c r="J295" s="31">
        <v>0</v>
      </c>
      <c r="K295" s="31">
        <v>0</v>
      </c>
      <c r="L295" s="31">
        <v>0</v>
      </c>
      <c r="M295" s="31">
        <v>0</v>
      </c>
      <c r="N295" s="9">
        <v>0</v>
      </c>
      <c r="O295" s="9" t="s">
        <v>822</v>
      </c>
      <c r="P295" s="32">
        <v>6066</v>
      </c>
      <c r="S295" s="44"/>
    </row>
    <row r="296" spans="1:19" s="10" customFormat="1" hidden="1" x14ac:dyDescent="0.25">
      <c r="A296" s="7">
        <v>311</v>
      </c>
      <c r="B296" s="7">
        <v>230035</v>
      </c>
      <c r="C296" s="8" t="s">
        <v>83</v>
      </c>
      <c r="D296" s="41" t="str">
        <f>VLOOKUP(B296,'[1]Ledger 24-25'!$B$5:$AF$562,3,0)</f>
        <v>G</v>
      </c>
      <c r="E296" s="42">
        <f>VLOOKUP(B296,'[1]Ledger 24-25'!$B$5:$AF$562,4,0)</f>
        <v>174</v>
      </c>
      <c r="F296" s="42">
        <f>VLOOKUP(B296,'[1]Ledger 24-25'!$B$5:$AF$562,7,0)</f>
        <v>304</v>
      </c>
      <c r="G296" s="23" t="s">
        <v>819</v>
      </c>
      <c r="H296" s="23">
        <v>2025</v>
      </c>
      <c r="I296" s="30">
        <v>3932</v>
      </c>
      <c r="J296" s="31">
        <v>0</v>
      </c>
      <c r="K296" s="31">
        <v>0</v>
      </c>
      <c r="L296" s="31">
        <v>0</v>
      </c>
      <c r="M296" s="31">
        <v>0</v>
      </c>
      <c r="N296" s="9">
        <v>0</v>
      </c>
      <c r="O296" s="9" t="s">
        <v>822</v>
      </c>
      <c r="P296" s="32">
        <v>3932</v>
      </c>
      <c r="S296" s="44"/>
    </row>
    <row r="297" spans="1:19" s="10" customFormat="1" hidden="1" x14ac:dyDescent="0.25">
      <c r="A297" s="7">
        <v>312</v>
      </c>
      <c r="B297" s="7">
        <v>230037</v>
      </c>
      <c r="C297" s="8" t="s">
        <v>84</v>
      </c>
      <c r="D297" s="41" t="str">
        <f>VLOOKUP(B297,'[1]Ledger 24-25'!$B$5:$AF$562,3,0)</f>
        <v>G</v>
      </c>
      <c r="E297" s="42">
        <f>VLOOKUP(B297,'[1]Ledger 24-25'!$B$5:$AF$562,4,0)</f>
        <v>269</v>
      </c>
      <c r="F297" s="42">
        <f>VLOOKUP(B297,'[1]Ledger 24-25'!$B$5:$AF$562,7,0)</f>
        <v>305</v>
      </c>
      <c r="G297" s="23" t="s">
        <v>819</v>
      </c>
      <c r="H297" s="23">
        <v>2025</v>
      </c>
      <c r="I297" s="30">
        <v>9427</v>
      </c>
      <c r="J297" s="31">
        <v>0</v>
      </c>
      <c r="K297" s="31">
        <v>0</v>
      </c>
      <c r="L297" s="31">
        <v>0</v>
      </c>
      <c r="M297" s="31">
        <v>0</v>
      </c>
      <c r="N297" s="9">
        <v>0</v>
      </c>
      <c r="O297" s="9" t="s">
        <v>822</v>
      </c>
      <c r="P297" s="32">
        <v>9427</v>
      </c>
      <c r="S297" s="44"/>
    </row>
    <row r="298" spans="1:19" s="10" customFormat="1" hidden="1" x14ac:dyDescent="0.25">
      <c r="A298" s="7">
        <v>313</v>
      </c>
      <c r="B298" s="7">
        <v>230045</v>
      </c>
      <c r="C298" s="8" t="s">
        <v>85</v>
      </c>
      <c r="D298" s="41" t="str">
        <f>VLOOKUP(B298,'[1]Ledger 24-25'!$B$5:$AF$562,3,0)</f>
        <v>D</v>
      </c>
      <c r="E298" s="42">
        <f>VLOOKUP(B298,'[1]Ledger 24-25'!$B$5:$AF$562,4,0)</f>
        <v>341</v>
      </c>
      <c r="F298" s="42">
        <f>VLOOKUP(B298,'[1]Ledger 24-25'!$B$5:$AF$562,7,0)</f>
        <v>306</v>
      </c>
      <c r="G298" s="23" t="s">
        <v>819</v>
      </c>
      <c r="H298" s="23">
        <v>2025</v>
      </c>
      <c r="I298" s="30">
        <v>5210</v>
      </c>
      <c r="J298" s="31">
        <v>0</v>
      </c>
      <c r="K298" s="31">
        <v>0</v>
      </c>
      <c r="L298" s="31">
        <v>0</v>
      </c>
      <c r="M298" s="31">
        <v>0</v>
      </c>
      <c r="N298" s="9">
        <v>0</v>
      </c>
      <c r="O298" s="9" t="s">
        <v>822</v>
      </c>
      <c r="P298" s="32">
        <v>5210</v>
      </c>
      <c r="S298" s="44"/>
    </row>
    <row r="299" spans="1:19" s="10" customFormat="1" hidden="1" x14ac:dyDescent="0.25">
      <c r="A299" s="7">
        <v>314</v>
      </c>
      <c r="B299" s="7">
        <v>230046</v>
      </c>
      <c r="C299" s="8" t="s">
        <v>85</v>
      </c>
      <c r="D299" s="41" t="str">
        <f>VLOOKUP(B299,'[1]Ledger 24-25'!$B$5:$AF$562,3,0)</f>
        <v>C</v>
      </c>
      <c r="E299" s="42">
        <f>VLOOKUP(B299,'[1]Ledger 24-25'!$B$5:$AF$562,4,0)</f>
        <v>331</v>
      </c>
      <c r="F299" s="42">
        <f>VLOOKUP(B299,'[1]Ledger 24-25'!$B$5:$AF$562,7,0)</f>
        <v>307</v>
      </c>
      <c r="G299" s="23" t="s">
        <v>819</v>
      </c>
      <c r="H299" s="23">
        <v>2025</v>
      </c>
      <c r="I299" s="30">
        <v>3234</v>
      </c>
      <c r="J299" s="31">
        <v>0</v>
      </c>
      <c r="K299" s="31">
        <v>0</v>
      </c>
      <c r="L299" s="31">
        <v>0</v>
      </c>
      <c r="M299" s="31">
        <v>0</v>
      </c>
      <c r="N299" s="9">
        <v>-2455</v>
      </c>
      <c r="O299" s="9" t="s">
        <v>803</v>
      </c>
      <c r="P299" s="32">
        <v>779</v>
      </c>
      <c r="S299" s="44"/>
    </row>
    <row r="300" spans="1:19" s="10" customFormat="1" hidden="1" x14ac:dyDescent="0.25">
      <c r="A300" s="7">
        <v>315</v>
      </c>
      <c r="B300" s="7">
        <v>230056</v>
      </c>
      <c r="C300" s="8" t="s">
        <v>86</v>
      </c>
      <c r="D300" s="41" t="str">
        <f>VLOOKUP(B300,'[1]Ledger 24-25'!$B$5:$AF$562,3,0)</f>
        <v>G</v>
      </c>
      <c r="E300" s="42">
        <f>VLOOKUP(B300,'[1]Ledger 24-25'!$B$5:$AF$562,4,0)</f>
        <v>171</v>
      </c>
      <c r="F300" s="42">
        <f>VLOOKUP(B300,'[1]Ledger 24-25'!$B$5:$AF$562,7,0)</f>
        <v>308</v>
      </c>
      <c r="G300" s="23" t="s">
        <v>819</v>
      </c>
      <c r="H300" s="23">
        <v>2025</v>
      </c>
      <c r="I300" s="30">
        <v>5063</v>
      </c>
      <c r="J300" s="31">
        <v>0</v>
      </c>
      <c r="K300" s="31">
        <v>0</v>
      </c>
      <c r="L300" s="31">
        <v>0</v>
      </c>
      <c r="M300" s="31">
        <v>0</v>
      </c>
      <c r="N300" s="9">
        <v>0</v>
      </c>
      <c r="O300" s="9" t="s">
        <v>822</v>
      </c>
      <c r="P300" s="32">
        <v>5063</v>
      </c>
      <c r="S300" s="44"/>
    </row>
    <row r="301" spans="1:19" s="10" customFormat="1" hidden="1" x14ac:dyDescent="0.25">
      <c r="A301" s="7">
        <v>316</v>
      </c>
      <c r="B301" s="7">
        <v>230066</v>
      </c>
      <c r="C301" s="8" t="s">
        <v>87</v>
      </c>
      <c r="D301" s="41" t="str">
        <f>VLOOKUP(B301,'[1]Ledger 24-25'!$B$5:$AF$562,3,0)</f>
        <v>G</v>
      </c>
      <c r="E301" s="42">
        <f>VLOOKUP(B301,'[1]Ledger 24-25'!$B$5:$AF$562,4,0)</f>
        <v>373</v>
      </c>
      <c r="F301" s="42">
        <f>VLOOKUP(B301,'[1]Ledger 24-25'!$B$5:$AF$562,7,0)</f>
        <v>309</v>
      </c>
      <c r="G301" s="23" t="s">
        <v>819</v>
      </c>
      <c r="H301" s="23">
        <v>2025</v>
      </c>
      <c r="I301" s="30">
        <v>4389</v>
      </c>
      <c r="J301" s="31">
        <v>0</v>
      </c>
      <c r="K301" s="31">
        <v>0</v>
      </c>
      <c r="L301" s="31">
        <v>0</v>
      </c>
      <c r="M301" s="31">
        <v>0</v>
      </c>
      <c r="N301" s="9">
        <v>0</v>
      </c>
      <c r="O301" s="9" t="s">
        <v>822</v>
      </c>
      <c r="P301" s="32">
        <v>4389</v>
      </c>
      <c r="S301" s="44"/>
    </row>
    <row r="302" spans="1:19" s="10" customFormat="1" hidden="1" x14ac:dyDescent="0.25">
      <c r="A302" s="7">
        <v>317</v>
      </c>
      <c r="B302" s="7">
        <v>230074</v>
      </c>
      <c r="C302" s="8" t="s">
        <v>88</v>
      </c>
      <c r="D302" s="41" t="str">
        <f>VLOOKUP(B302,'[1]Ledger 24-25'!$B$5:$AF$562,3,0)</f>
        <v>G</v>
      </c>
      <c r="E302" s="42">
        <f>VLOOKUP(B302,'[1]Ledger 24-25'!$B$5:$AF$562,4,0)</f>
        <v>177</v>
      </c>
      <c r="F302" s="42">
        <f>VLOOKUP(B302,'[1]Ledger 24-25'!$B$5:$AF$562,7,0)</f>
        <v>310</v>
      </c>
      <c r="G302" s="23" t="s">
        <v>819</v>
      </c>
      <c r="H302" s="23">
        <v>2025</v>
      </c>
      <c r="I302" s="30">
        <v>3223</v>
      </c>
      <c r="J302" s="31">
        <v>0</v>
      </c>
      <c r="K302" s="31">
        <v>0</v>
      </c>
      <c r="L302" s="31">
        <v>0</v>
      </c>
      <c r="M302" s="31">
        <v>0</v>
      </c>
      <c r="N302" s="9">
        <v>0</v>
      </c>
      <c r="O302" s="9" t="s">
        <v>822</v>
      </c>
      <c r="P302" s="32">
        <v>3223</v>
      </c>
      <c r="S302" s="44"/>
    </row>
    <row r="303" spans="1:19" s="10" customFormat="1" hidden="1" x14ac:dyDescent="0.25">
      <c r="A303" s="7">
        <v>318</v>
      </c>
      <c r="B303" s="7">
        <v>230077</v>
      </c>
      <c r="C303" s="8" t="s">
        <v>89</v>
      </c>
      <c r="D303" s="41" t="str">
        <f>VLOOKUP(B303,'[1]Ledger 24-25'!$B$5:$AF$562,3,0)</f>
        <v>D</v>
      </c>
      <c r="E303" s="42">
        <f>VLOOKUP(B303,'[1]Ledger 24-25'!$B$5:$AF$562,4,0)</f>
        <v>339</v>
      </c>
      <c r="F303" s="42">
        <f>VLOOKUP(B303,'[1]Ledger 24-25'!$B$5:$AF$562,7,0)</f>
        <v>311</v>
      </c>
      <c r="G303" s="23" t="s">
        <v>819</v>
      </c>
      <c r="H303" s="23">
        <v>2025</v>
      </c>
      <c r="I303" s="30">
        <v>3745</v>
      </c>
      <c r="J303" s="31">
        <v>0</v>
      </c>
      <c r="K303" s="31">
        <v>0</v>
      </c>
      <c r="L303" s="31">
        <v>0</v>
      </c>
      <c r="M303" s="31">
        <v>0</v>
      </c>
      <c r="N303" s="9">
        <v>0</v>
      </c>
      <c r="O303" s="9" t="s">
        <v>822</v>
      </c>
      <c r="P303" s="32">
        <v>3745</v>
      </c>
      <c r="S303" s="44"/>
    </row>
    <row r="304" spans="1:19" s="10" customFormat="1" hidden="1" x14ac:dyDescent="0.25">
      <c r="A304" s="7">
        <v>319</v>
      </c>
      <c r="B304" s="7">
        <v>230085</v>
      </c>
      <c r="C304" s="8" t="s">
        <v>90</v>
      </c>
      <c r="D304" s="41" t="str">
        <f>VLOOKUP(B304,'[1]Ledger 24-25'!$B$5:$AF$562,3,0)</f>
        <v>G</v>
      </c>
      <c r="E304" s="42">
        <f>VLOOKUP(B304,'[1]Ledger 24-25'!$B$5:$AF$562,4,0)</f>
        <v>268</v>
      </c>
      <c r="F304" s="42">
        <f>VLOOKUP(B304,'[1]Ledger 24-25'!$B$5:$AF$562,7,0)</f>
        <v>312</v>
      </c>
      <c r="G304" s="23" t="s">
        <v>819</v>
      </c>
      <c r="H304" s="23">
        <v>2025</v>
      </c>
      <c r="I304" s="30">
        <v>9284</v>
      </c>
      <c r="J304" s="31">
        <v>0</v>
      </c>
      <c r="K304" s="31">
        <v>0</v>
      </c>
      <c r="L304" s="31">
        <v>0</v>
      </c>
      <c r="M304" s="31">
        <v>0</v>
      </c>
      <c r="N304" s="9">
        <v>0</v>
      </c>
      <c r="O304" s="9" t="s">
        <v>822</v>
      </c>
      <c r="P304" s="32">
        <v>9284</v>
      </c>
      <c r="S304" s="44"/>
    </row>
    <row r="305" spans="1:19" s="10" customFormat="1" hidden="1" x14ac:dyDescent="0.25">
      <c r="A305" s="7">
        <v>320</v>
      </c>
      <c r="B305" s="7">
        <v>230087</v>
      </c>
      <c r="C305" s="8" t="s">
        <v>91</v>
      </c>
      <c r="D305" s="41" t="str">
        <f>VLOOKUP(B305,'[1]Ledger 24-25'!$B$5:$AF$562,3,0)</f>
        <v>C</v>
      </c>
      <c r="E305" s="42">
        <f>VLOOKUP(B305,'[1]Ledger 24-25'!$B$5:$AF$562,4,0)</f>
        <v>327</v>
      </c>
      <c r="F305" s="42">
        <f>VLOOKUP(B305,'[1]Ledger 24-25'!$B$5:$AF$562,7,0)</f>
        <v>313</v>
      </c>
      <c r="G305" s="23" t="s">
        <v>819</v>
      </c>
      <c r="H305" s="23">
        <v>2025</v>
      </c>
      <c r="I305" s="30">
        <v>4373</v>
      </c>
      <c r="J305" s="31">
        <v>0</v>
      </c>
      <c r="K305" s="31">
        <v>0</v>
      </c>
      <c r="L305" s="31">
        <v>0</v>
      </c>
      <c r="M305" s="31">
        <v>0</v>
      </c>
      <c r="N305" s="9">
        <v>0</v>
      </c>
      <c r="O305" s="9" t="s">
        <v>822</v>
      </c>
      <c r="P305" s="32">
        <v>4373</v>
      </c>
      <c r="S305" s="44"/>
    </row>
    <row r="306" spans="1:19" s="10" customFormat="1" hidden="1" x14ac:dyDescent="0.25">
      <c r="A306" s="7">
        <v>321</v>
      </c>
      <c r="B306" s="7">
        <v>230089</v>
      </c>
      <c r="C306" s="8" t="s">
        <v>92</v>
      </c>
      <c r="D306" s="41" t="str">
        <f>VLOOKUP(B306,'[1]Ledger 24-25'!$B$5:$AF$562,3,0)</f>
        <v>C</v>
      </c>
      <c r="E306" s="42">
        <f>VLOOKUP(B306,'[1]Ledger 24-25'!$B$5:$AF$562,4,0)</f>
        <v>327</v>
      </c>
      <c r="F306" s="42">
        <f>VLOOKUP(B306,'[1]Ledger 24-25'!$B$5:$AF$562,7,0)</f>
        <v>314</v>
      </c>
      <c r="G306" s="23" t="s">
        <v>819</v>
      </c>
      <c r="H306" s="23">
        <v>2025</v>
      </c>
      <c r="I306" s="30">
        <v>3218</v>
      </c>
      <c r="J306" s="31">
        <v>-25</v>
      </c>
      <c r="K306" s="31">
        <v>0</v>
      </c>
      <c r="L306" s="31">
        <v>0</v>
      </c>
      <c r="M306" s="31">
        <v>0</v>
      </c>
      <c r="N306" s="9">
        <v>0</v>
      </c>
      <c r="O306" s="9" t="s">
        <v>822</v>
      </c>
      <c r="P306" s="32">
        <v>3193</v>
      </c>
      <c r="S306" s="44"/>
    </row>
    <row r="307" spans="1:19" s="10" customFormat="1" hidden="1" x14ac:dyDescent="0.25">
      <c r="A307" s="7">
        <v>322</v>
      </c>
      <c r="B307" s="7">
        <v>230091</v>
      </c>
      <c r="C307" s="8" t="s">
        <v>713</v>
      </c>
      <c r="D307" s="41" t="str">
        <f>VLOOKUP(B307,'[1]Ledger 24-25'!$B$5:$AF$562,3,0)</f>
        <v>G</v>
      </c>
      <c r="E307" s="42">
        <f>VLOOKUP(B307,'[1]Ledger 24-25'!$B$5:$AF$562,4,0)</f>
        <v>177</v>
      </c>
      <c r="F307" s="42">
        <f>VLOOKUP(B307,'[1]Ledger 24-25'!$B$5:$AF$562,7,0)</f>
        <v>315</v>
      </c>
      <c r="G307" s="23" t="s">
        <v>819</v>
      </c>
      <c r="H307" s="23">
        <v>2025</v>
      </c>
      <c r="I307" s="30">
        <v>3323</v>
      </c>
      <c r="J307" s="31">
        <v>0</v>
      </c>
      <c r="K307" s="31">
        <v>0</v>
      </c>
      <c r="L307" s="31">
        <v>0</v>
      </c>
      <c r="M307" s="31">
        <v>0</v>
      </c>
      <c r="N307" s="9">
        <v>0</v>
      </c>
      <c r="O307" s="9" t="s">
        <v>822</v>
      </c>
      <c r="P307" s="32">
        <v>3323</v>
      </c>
      <c r="S307" s="44"/>
    </row>
    <row r="308" spans="1:19" s="10" customFormat="1" hidden="1" x14ac:dyDescent="0.25">
      <c r="A308" s="7">
        <v>323</v>
      </c>
      <c r="B308" s="7">
        <v>230095</v>
      </c>
      <c r="C308" s="8" t="s">
        <v>93</v>
      </c>
      <c r="D308" s="41" t="str">
        <f>VLOOKUP(B308,'[1]Ledger 24-25'!$B$5:$AF$562,3,0)</f>
        <v>C</v>
      </c>
      <c r="E308" s="42">
        <f>VLOOKUP(B308,'[1]Ledger 24-25'!$B$5:$AF$562,4,0)</f>
        <v>326</v>
      </c>
      <c r="F308" s="42">
        <f>VLOOKUP(B308,'[1]Ledger 24-25'!$B$5:$AF$562,7,0)</f>
        <v>316</v>
      </c>
      <c r="G308" s="23" t="s">
        <v>819</v>
      </c>
      <c r="H308" s="23">
        <v>2025</v>
      </c>
      <c r="I308" s="30">
        <v>8938</v>
      </c>
      <c r="J308" s="31">
        <v>0</v>
      </c>
      <c r="K308" s="31">
        <v>0</v>
      </c>
      <c r="L308" s="31">
        <v>0</v>
      </c>
      <c r="M308" s="31">
        <v>0</v>
      </c>
      <c r="N308" s="9">
        <v>0</v>
      </c>
      <c r="O308" s="9" t="s">
        <v>822</v>
      </c>
      <c r="P308" s="32">
        <v>8938</v>
      </c>
      <c r="S308" s="44"/>
    </row>
    <row r="309" spans="1:19" s="10" customFormat="1" hidden="1" x14ac:dyDescent="0.25">
      <c r="A309" s="7">
        <v>324</v>
      </c>
      <c r="B309" s="7">
        <v>230098</v>
      </c>
      <c r="C309" s="8" t="s">
        <v>94</v>
      </c>
      <c r="D309" s="41" t="str">
        <f>VLOOKUP(B309,'[1]Ledger 24-25'!$B$5:$AF$562,3,0)</f>
        <v>B</v>
      </c>
      <c r="E309" s="42">
        <f>VLOOKUP(B309,'[1]Ledger 24-25'!$B$5:$AF$562,4,0)</f>
        <v>319</v>
      </c>
      <c r="F309" s="42">
        <f>VLOOKUP(B309,'[1]Ledger 24-25'!$B$5:$AF$562,7,0)</f>
        <v>317</v>
      </c>
      <c r="G309" s="23" t="s">
        <v>819</v>
      </c>
      <c r="H309" s="23">
        <v>2025</v>
      </c>
      <c r="I309" s="30">
        <v>3374</v>
      </c>
      <c r="J309" s="31">
        <v>0</v>
      </c>
      <c r="K309" s="31">
        <v>0</v>
      </c>
      <c r="L309" s="31">
        <v>0</v>
      </c>
      <c r="M309" s="31">
        <v>0</v>
      </c>
      <c r="N309" s="9">
        <v>0</v>
      </c>
      <c r="O309" s="9" t="s">
        <v>822</v>
      </c>
      <c r="P309" s="32">
        <v>3374</v>
      </c>
      <c r="S309" s="44"/>
    </row>
    <row r="310" spans="1:19" s="10" customFormat="1" hidden="1" x14ac:dyDescent="0.25">
      <c r="A310" s="7">
        <v>325</v>
      </c>
      <c r="B310" s="7">
        <v>230102</v>
      </c>
      <c r="C310" s="8" t="s">
        <v>95</v>
      </c>
      <c r="D310" s="41" t="str">
        <f>VLOOKUP(B310,'[1]Ledger 24-25'!$B$5:$AF$562,3,0)</f>
        <v>G</v>
      </c>
      <c r="E310" s="42">
        <f>VLOOKUP(B310,'[1]Ledger 24-25'!$B$5:$AF$562,4,0)</f>
        <v>373</v>
      </c>
      <c r="F310" s="42">
        <f>VLOOKUP(B310,'[1]Ledger 24-25'!$B$5:$AF$562,7,0)</f>
        <v>318</v>
      </c>
      <c r="G310" s="23" t="s">
        <v>819</v>
      </c>
      <c r="H310" s="23">
        <v>2025</v>
      </c>
      <c r="I310" s="30">
        <v>5745</v>
      </c>
      <c r="J310" s="31">
        <v>0</v>
      </c>
      <c r="K310" s="31">
        <v>0</v>
      </c>
      <c r="L310" s="31">
        <v>0</v>
      </c>
      <c r="M310" s="31">
        <v>0</v>
      </c>
      <c r="N310" s="9">
        <v>0</v>
      </c>
      <c r="O310" s="9" t="s">
        <v>822</v>
      </c>
      <c r="P310" s="32">
        <v>5745</v>
      </c>
      <c r="S310" s="44"/>
    </row>
    <row r="311" spans="1:19" s="10" customFormat="1" hidden="1" x14ac:dyDescent="0.25">
      <c r="A311" s="7">
        <v>326</v>
      </c>
      <c r="B311" s="7">
        <v>230108</v>
      </c>
      <c r="C311" s="8" t="s">
        <v>96</v>
      </c>
      <c r="D311" s="41" t="str">
        <f>VLOOKUP(B311,'[1]Ledger 24-25'!$B$5:$AF$562,3,0)</f>
        <v>G</v>
      </c>
      <c r="E311" s="42">
        <f>VLOOKUP(B311,'[1]Ledger 24-25'!$B$5:$AF$562,4,0)</f>
        <v>173</v>
      </c>
      <c r="F311" s="42">
        <f>VLOOKUP(B311,'[1]Ledger 24-25'!$B$5:$AF$562,7,0)</f>
        <v>319</v>
      </c>
      <c r="G311" s="23" t="s">
        <v>819</v>
      </c>
      <c r="H311" s="23">
        <v>2025</v>
      </c>
      <c r="I311" s="30">
        <v>5720</v>
      </c>
      <c r="J311" s="31">
        <v>0</v>
      </c>
      <c r="K311" s="31">
        <v>0</v>
      </c>
      <c r="L311" s="31">
        <v>0</v>
      </c>
      <c r="M311" s="31">
        <v>0</v>
      </c>
      <c r="N311" s="9">
        <v>0</v>
      </c>
      <c r="O311" s="9" t="s">
        <v>822</v>
      </c>
      <c r="P311" s="32">
        <v>5720</v>
      </c>
      <c r="S311" s="44"/>
    </row>
    <row r="312" spans="1:19" s="10" customFormat="1" hidden="1" x14ac:dyDescent="0.25">
      <c r="A312" s="7">
        <v>327</v>
      </c>
      <c r="B312" s="7">
        <v>230114</v>
      </c>
      <c r="C312" s="8" t="s">
        <v>97</v>
      </c>
      <c r="D312" s="41" t="str">
        <f>VLOOKUP(B312,'[1]Ledger 24-25'!$B$5:$AF$562,3,0)</f>
        <v>G</v>
      </c>
      <c r="E312" s="42">
        <f>VLOOKUP(B312,'[1]Ledger 24-25'!$B$5:$AF$562,4,0)</f>
        <v>170</v>
      </c>
      <c r="F312" s="42">
        <f>VLOOKUP(B312,'[1]Ledger 24-25'!$B$5:$AF$562,7,0)</f>
        <v>320</v>
      </c>
      <c r="G312" s="23" t="s">
        <v>819</v>
      </c>
      <c r="H312" s="23">
        <v>2025</v>
      </c>
      <c r="I312" s="30">
        <v>4069</v>
      </c>
      <c r="J312" s="31">
        <v>0</v>
      </c>
      <c r="K312" s="31">
        <v>0</v>
      </c>
      <c r="L312" s="31">
        <v>0</v>
      </c>
      <c r="M312" s="31">
        <v>0</v>
      </c>
      <c r="N312" s="9">
        <v>0</v>
      </c>
      <c r="O312" s="9" t="s">
        <v>822</v>
      </c>
      <c r="P312" s="32">
        <v>4069</v>
      </c>
      <c r="S312" s="44"/>
    </row>
    <row r="313" spans="1:19" s="10" customFormat="1" hidden="1" x14ac:dyDescent="0.25">
      <c r="A313" s="7">
        <v>328</v>
      </c>
      <c r="B313" s="7">
        <v>230120</v>
      </c>
      <c r="C313" s="8" t="s">
        <v>98</v>
      </c>
      <c r="D313" s="41" t="str">
        <f>VLOOKUP(B313,'[1]Ledger 24-25'!$B$5:$AF$562,3,0)</f>
        <v>C</v>
      </c>
      <c r="E313" s="42">
        <f>VLOOKUP(B313,'[1]Ledger 24-25'!$B$5:$AF$562,4,0)</f>
        <v>326</v>
      </c>
      <c r="F313" s="42">
        <f>VLOOKUP(B313,'[1]Ledger 24-25'!$B$5:$AF$562,7,0)</f>
        <v>321</v>
      </c>
      <c r="G313" s="23" t="s">
        <v>819</v>
      </c>
      <c r="H313" s="23">
        <v>2025</v>
      </c>
      <c r="I313" s="30">
        <v>8033</v>
      </c>
      <c r="J313" s="31">
        <v>0</v>
      </c>
      <c r="K313" s="31">
        <v>0</v>
      </c>
      <c r="L313" s="31">
        <v>0</v>
      </c>
      <c r="M313" s="31">
        <v>0</v>
      </c>
      <c r="N313" s="9">
        <v>0</v>
      </c>
      <c r="O313" s="9" t="s">
        <v>822</v>
      </c>
      <c r="P313" s="32">
        <v>8033</v>
      </c>
      <c r="S313" s="44"/>
    </row>
    <row r="314" spans="1:19" s="10" customFormat="1" hidden="1" x14ac:dyDescent="0.25">
      <c r="A314" s="7">
        <v>329</v>
      </c>
      <c r="B314" s="7">
        <v>230123</v>
      </c>
      <c r="C314" s="8" t="s">
        <v>39</v>
      </c>
      <c r="D314" s="41" t="str">
        <f>VLOOKUP(B314,'[1]Ledger 24-25'!$B$5:$AF$562,3,0)</f>
        <v>B</v>
      </c>
      <c r="E314" s="42">
        <f>VLOOKUP(B314,'[1]Ledger 24-25'!$B$5:$AF$562,4,0)</f>
        <v>321</v>
      </c>
      <c r="F314" s="42">
        <f>VLOOKUP(B314,'[1]Ledger 24-25'!$B$5:$AF$562,7,0)</f>
        <v>322</v>
      </c>
      <c r="G314" s="23" t="s">
        <v>819</v>
      </c>
      <c r="H314" s="23">
        <v>2025</v>
      </c>
      <c r="I314" s="30">
        <v>7084</v>
      </c>
      <c r="J314" s="31">
        <v>0</v>
      </c>
      <c r="K314" s="31">
        <v>0</v>
      </c>
      <c r="L314" s="31">
        <v>0</v>
      </c>
      <c r="M314" s="31">
        <v>0</v>
      </c>
      <c r="N314" s="9">
        <v>0</v>
      </c>
      <c r="O314" s="9" t="s">
        <v>822</v>
      </c>
      <c r="P314" s="32">
        <v>7084</v>
      </c>
      <c r="S314" s="44"/>
    </row>
    <row r="315" spans="1:19" s="10" customFormat="1" hidden="1" x14ac:dyDescent="0.25">
      <c r="A315" s="7">
        <v>330</v>
      </c>
      <c r="B315" s="7">
        <v>230142</v>
      </c>
      <c r="C315" s="8" t="s">
        <v>99</v>
      </c>
      <c r="D315" s="41" t="str">
        <f>VLOOKUP(B315,'[1]Ledger 24-25'!$B$5:$AF$562,3,0)</f>
        <v>D</v>
      </c>
      <c r="E315" s="42">
        <f>VLOOKUP(B315,'[1]Ledger 24-25'!$B$5:$AF$562,4,0)</f>
        <v>338</v>
      </c>
      <c r="F315" s="42">
        <f>VLOOKUP(B315,'[1]Ledger 24-25'!$B$5:$AF$562,7,0)</f>
        <v>323</v>
      </c>
      <c r="G315" s="23" t="s">
        <v>819</v>
      </c>
      <c r="H315" s="23">
        <v>2025</v>
      </c>
      <c r="I315" s="30">
        <v>5285</v>
      </c>
      <c r="J315" s="31">
        <v>0</v>
      </c>
      <c r="K315" s="31">
        <v>0</v>
      </c>
      <c r="L315" s="31">
        <v>0</v>
      </c>
      <c r="M315" s="31">
        <v>0</v>
      </c>
      <c r="N315" s="9">
        <v>0</v>
      </c>
      <c r="O315" s="9" t="s">
        <v>822</v>
      </c>
      <c r="P315" s="32">
        <v>5285</v>
      </c>
      <c r="S315" s="44"/>
    </row>
    <row r="316" spans="1:19" s="10" customFormat="1" hidden="1" x14ac:dyDescent="0.25">
      <c r="A316" s="7">
        <v>331</v>
      </c>
      <c r="B316" s="7">
        <v>230151</v>
      </c>
      <c r="C316" s="8" t="s">
        <v>100</v>
      </c>
      <c r="D316" s="41" t="str">
        <f>VLOOKUP(B316,'[1]Ledger 24-25'!$B$5:$AF$562,3,0)</f>
        <v>B</v>
      </c>
      <c r="E316" s="42">
        <f>VLOOKUP(B316,'[1]Ledger 24-25'!$B$5:$AF$562,4,0)</f>
        <v>313</v>
      </c>
      <c r="F316" s="42">
        <f>VLOOKUP(B316,'[1]Ledger 24-25'!$B$5:$AF$562,7,0)</f>
        <v>324</v>
      </c>
      <c r="G316" s="23" t="s">
        <v>819</v>
      </c>
      <c r="H316" s="23">
        <v>2025</v>
      </c>
      <c r="I316" s="30">
        <v>4125</v>
      </c>
      <c r="J316" s="31">
        <v>-135</v>
      </c>
      <c r="K316" s="31">
        <v>0</v>
      </c>
      <c r="L316" s="31">
        <v>0</v>
      </c>
      <c r="M316" s="31">
        <v>0</v>
      </c>
      <c r="N316" s="9">
        <v>0</v>
      </c>
      <c r="O316" s="9" t="s">
        <v>822</v>
      </c>
      <c r="P316" s="32">
        <v>3990</v>
      </c>
      <c r="S316" s="44"/>
    </row>
    <row r="317" spans="1:19" s="10" customFormat="1" hidden="1" x14ac:dyDescent="0.25">
      <c r="A317" s="7">
        <v>332</v>
      </c>
      <c r="B317" s="7">
        <v>230153</v>
      </c>
      <c r="C317" s="8" t="s">
        <v>101</v>
      </c>
      <c r="D317" s="41" t="str">
        <f>VLOOKUP(B317,'[1]Ledger 24-25'!$B$5:$AF$562,3,0)</f>
        <v>G</v>
      </c>
      <c r="E317" s="42">
        <f>VLOOKUP(B317,'[1]Ledger 24-25'!$B$5:$AF$562,4,0)</f>
        <v>377</v>
      </c>
      <c r="F317" s="42">
        <f>VLOOKUP(B317,'[1]Ledger 24-25'!$B$5:$AF$562,7,0)</f>
        <v>325</v>
      </c>
      <c r="G317" s="23" t="s">
        <v>819</v>
      </c>
      <c r="H317" s="23">
        <v>2025</v>
      </c>
      <c r="I317" s="30">
        <v>3998</v>
      </c>
      <c r="J317" s="31">
        <v>60</v>
      </c>
      <c r="K317" s="31">
        <v>0</v>
      </c>
      <c r="L317" s="31">
        <v>0</v>
      </c>
      <c r="M317" s="31">
        <v>0</v>
      </c>
      <c r="N317" s="9">
        <v>0</v>
      </c>
      <c r="O317" s="9" t="s">
        <v>822</v>
      </c>
      <c r="P317" s="32">
        <v>4058</v>
      </c>
      <c r="S317" s="44"/>
    </row>
    <row r="318" spans="1:19" s="10" customFormat="1" hidden="1" x14ac:dyDescent="0.25">
      <c r="A318" s="7">
        <v>333</v>
      </c>
      <c r="B318" s="7">
        <v>230154</v>
      </c>
      <c r="C318" s="8" t="s">
        <v>102</v>
      </c>
      <c r="D318" s="41" t="str">
        <f>VLOOKUP(B318,'[1]Ledger 24-25'!$B$5:$AF$562,3,0)</f>
        <v>B</v>
      </c>
      <c r="E318" s="42">
        <f>VLOOKUP(B318,'[1]Ledger 24-25'!$B$5:$AF$562,4,0)</f>
        <v>314</v>
      </c>
      <c r="F318" s="42">
        <f>VLOOKUP(B318,'[1]Ledger 24-25'!$B$5:$AF$562,7,0)</f>
        <v>326</v>
      </c>
      <c r="G318" s="23" t="s">
        <v>819</v>
      </c>
      <c r="H318" s="23">
        <v>2025</v>
      </c>
      <c r="I318" s="30">
        <v>7021</v>
      </c>
      <c r="J318" s="31">
        <v>0</v>
      </c>
      <c r="K318" s="31">
        <v>0</v>
      </c>
      <c r="L318" s="31">
        <v>0</v>
      </c>
      <c r="M318" s="31">
        <v>0</v>
      </c>
      <c r="N318" s="9">
        <v>0</v>
      </c>
      <c r="O318" s="9" t="s">
        <v>822</v>
      </c>
      <c r="P318" s="32">
        <v>7021</v>
      </c>
      <c r="S318" s="44"/>
    </row>
    <row r="319" spans="1:19" s="10" customFormat="1" hidden="1" x14ac:dyDescent="0.25">
      <c r="A319" s="7">
        <v>334</v>
      </c>
      <c r="B319" s="7">
        <v>230159</v>
      </c>
      <c r="C319" s="8" t="s">
        <v>103</v>
      </c>
      <c r="D319" s="41" t="str">
        <f>VLOOKUP(B319,'[1]Ledger 24-25'!$B$5:$AF$562,3,0)</f>
        <v>G</v>
      </c>
      <c r="E319" s="42">
        <f>VLOOKUP(B319,'[1]Ledger 24-25'!$B$5:$AF$562,4,0)</f>
        <v>172</v>
      </c>
      <c r="F319" s="42">
        <f>VLOOKUP(B319,'[1]Ledger 24-25'!$B$5:$AF$562,7,0)</f>
        <v>327</v>
      </c>
      <c r="G319" s="23" t="s">
        <v>819</v>
      </c>
      <c r="H319" s="23">
        <v>2025</v>
      </c>
      <c r="I319" s="30">
        <v>1815</v>
      </c>
      <c r="J319" s="31">
        <v>0</v>
      </c>
      <c r="K319" s="31">
        <v>0</v>
      </c>
      <c r="L319" s="31">
        <v>0</v>
      </c>
      <c r="M319" s="31">
        <v>0</v>
      </c>
      <c r="N319" s="9">
        <v>0</v>
      </c>
      <c r="O319" s="9" t="s">
        <v>822</v>
      </c>
      <c r="P319" s="32">
        <v>1815</v>
      </c>
      <c r="S319" s="44"/>
    </row>
    <row r="320" spans="1:19" s="10" customFormat="1" hidden="1" x14ac:dyDescent="0.25">
      <c r="A320" s="7">
        <v>335</v>
      </c>
      <c r="B320" s="7">
        <v>230174</v>
      </c>
      <c r="C320" s="8" t="s">
        <v>104</v>
      </c>
      <c r="D320" s="41" t="str">
        <f>VLOOKUP(B320,'[1]Ledger 24-25'!$B$5:$AF$562,3,0)</f>
        <v>E</v>
      </c>
      <c r="E320" s="42">
        <f>VLOOKUP(B320,'[1]Ledger 24-25'!$B$5:$AF$562,4,0)</f>
        <v>358</v>
      </c>
      <c r="F320" s="42">
        <f>VLOOKUP(B320,'[1]Ledger 24-25'!$B$5:$AF$562,7,0)</f>
        <v>328</v>
      </c>
      <c r="G320" s="23" t="s">
        <v>819</v>
      </c>
      <c r="H320" s="23">
        <v>2025</v>
      </c>
      <c r="I320" s="30">
        <v>3885</v>
      </c>
      <c r="J320" s="31">
        <v>0</v>
      </c>
      <c r="K320" s="31">
        <v>0</v>
      </c>
      <c r="L320" s="31">
        <v>0</v>
      </c>
      <c r="M320" s="31">
        <v>0</v>
      </c>
      <c r="N320" s="9">
        <v>0</v>
      </c>
      <c r="O320" s="9" t="s">
        <v>822</v>
      </c>
      <c r="P320" s="32">
        <v>3885</v>
      </c>
      <c r="S320" s="44"/>
    </row>
    <row r="321" spans="1:19" s="10" customFormat="1" hidden="1" x14ac:dyDescent="0.25">
      <c r="A321" s="7">
        <v>336</v>
      </c>
      <c r="B321" s="7">
        <v>230175</v>
      </c>
      <c r="C321" s="8" t="s">
        <v>105</v>
      </c>
      <c r="D321" s="41" t="str">
        <f>VLOOKUP(B321,'[1]Ledger 24-25'!$B$5:$AF$562,3,0)</f>
        <v>C</v>
      </c>
      <c r="E321" s="42">
        <f>VLOOKUP(B321,'[1]Ledger 24-25'!$B$5:$AF$562,4,0)</f>
        <v>333</v>
      </c>
      <c r="F321" s="42">
        <f>VLOOKUP(B321,'[1]Ledger 24-25'!$B$5:$AF$562,7,0)</f>
        <v>329</v>
      </c>
      <c r="G321" s="23" t="s">
        <v>819</v>
      </c>
      <c r="H321" s="23">
        <v>2025</v>
      </c>
      <c r="I321" s="30">
        <v>3802</v>
      </c>
      <c r="J321" s="31">
        <v>0</v>
      </c>
      <c r="K321" s="31">
        <v>0</v>
      </c>
      <c r="L321" s="31">
        <v>0</v>
      </c>
      <c r="M321" s="31">
        <v>0</v>
      </c>
      <c r="N321" s="9">
        <v>0</v>
      </c>
      <c r="O321" s="9" t="s">
        <v>822</v>
      </c>
      <c r="P321" s="32">
        <v>3802</v>
      </c>
      <c r="S321" s="44"/>
    </row>
    <row r="322" spans="1:19" s="10" customFormat="1" hidden="1" x14ac:dyDescent="0.25">
      <c r="A322" s="7">
        <v>337</v>
      </c>
      <c r="B322" s="7">
        <v>230185</v>
      </c>
      <c r="C322" s="8" t="s">
        <v>106</v>
      </c>
      <c r="D322" s="41" t="str">
        <f>VLOOKUP(B322,'[1]Ledger 24-25'!$B$5:$AF$562,3,0)</f>
        <v>C</v>
      </c>
      <c r="E322" s="42">
        <f>VLOOKUP(B322,'[1]Ledger 24-25'!$B$5:$AF$562,4,0)</f>
        <v>328</v>
      </c>
      <c r="F322" s="42">
        <f>VLOOKUP(B322,'[1]Ledger 24-25'!$B$5:$AF$562,7,0)</f>
        <v>330</v>
      </c>
      <c r="G322" s="23" t="s">
        <v>819</v>
      </c>
      <c r="H322" s="23">
        <v>2025</v>
      </c>
      <c r="I322" s="30">
        <v>3808</v>
      </c>
      <c r="J322" s="31">
        <v>0</v>
      </c>
      <c r="K322" s="31">
        <v>0</v>
      </c>
      <c r="L322" s="31">
        <v>0</v>
      </c>
      <c r="M322" s="31">
        <v>0</v>
      </c>
      <c r="N322" s="9">
        <v>0</v>
      </c>
      <c r="O322" s="9" t="s">
        <v>822</v>
      </c>
      <c r="P322" s="32">
        <v>3808</v>
      </c>
      <c r="S322" s="44"/>
    </row>
    <row r="323" spans="1:19" s="10" customFormat="1" hidden="1" x14ac:dyDescent="0.25">
      <c r="A323" s="7">
        <v>338</v>
      </c>
      <c r="B323" s="7">
        <v>230192</v>
      </c>
      <c r="C323" s="8" t="s">
        <v>107</v>
      </c>
      <c r="D323" s="41" t="str">
        <f>VLOOKUP(B323,'[1]Ledger 24-25'!$B$5:$AF$562,3,0)</f>
        <v>G</v>
      </c>
      <c r="E323" s="42">
        <f>VLOOKUP(B323,'[1]Ledger 24-25'!$B$5:$AF$562,4,0)</f>
        <v>268</v>
      </c>
      <c r="F323" s="42">
        <f>VLOOKUP(B323,'[1]Ledger 24-25'!$B$5:$AF$562,7,0)</f>
        <v>331</v>
      </c>
      <c r="G323" s="23" t="s">
        <v>819</v>
      </c>
      <c r="H323" s="23">
        <v>2025</v>
      </c>
      <c r="I323" s="30">
        <v>8738</v>
      </c>
      <c r="J323" s="31">
        <v>0</v>
      </c>
      <c r="K323" s="31">
        <v>0</v>
      </c>
      <c r="L323" s="31">
        <v>0</v>
      </c>
      <c r="M323" s="31">
        <v>0</v>
      </c>
      <c r="N323" s="9">
        <v>0</v>
      </c>
      <c r="O323" s="9" t="s">
        <v>822</v>
      </c>
      <c r="P323" s="32">
        <v>8738</v>
      </c>
      <c r="S323" s="44"/>
    </row>
    <row r="324" spans="1:19" s="10" customFormat="1" hidden="1" x14ac:dyDescent="0.25">
      <c r="A324" s="7">
        <v>339</v>
      </c>
      <c r="B324" s="7">
        <v>230195</v>
      </c>
      <c r="C324" s="8" t="s">
        <v>108</v>
      </c>
      <c r="D324" s="41" t="str">
        <f>VLOOKUP(B324,'[1]Ledger 24-25'!$B$5:$AF$562,3,0)</f>
        <v>G</v>
      </c>
      <c r="E324" s="42">
        <f>VLOOKUP(B324,'[1]Ledger 24-25'!$B$5:$AF$562,4,0)</f>
        <v>378</v>
      </c>
      <c r="F324" s="42">
        <f>VLOOKUP(B324,'[1]Ledger 24-25'!$B$5:$AF$562,7,0)</f>
        <v>332</v>
      </c>
      <c r="G324" s="23" t="s">
        <v>819</v>
      </c>
      <c r="H324" s="23">
        <v>2025</v>
      </c>
      <c r="I324" s="30">
        <v>5790</v>
      </c>
      <c r="J324" s="31">
        <v>0</v>
      </c>
      <c r="K324" s="31">
        <v>0</v>
      </c>
      <c r="L324" s="31">
        <v>0</v>
      </c>
      <c r="M324" s="31">
        <v>0</v>
      </c>
      <c r="N324" s="9">
        <v>0</v>
      </c>
      <c r="O324" s="9" t="s">
        <v>822</v>
      </c>
      <c r="P324" s="32">
        <v>5790</v>
      </c>
      <c r="S324" s="44"/>
    </row>
    <row r="325" spans="1:19" s="10" customFormat="1" hidden="1" x14ac:dyDescent="0.25">
      <c r="A325" s="7">
        <v>340</v>
      </c>
      <c r="B325" s="7">
        <v>230197</v>
      </c>
      <c r="C325" s="8" t="s">
        <v>109</v>
      </c>
      <c r="D325" s="41" t="str">
        <f>VLOOKUP(B325,'[1]Ledger 24-25'!$B$5:$AF$562,3,0)</f>
        <v>B</v>
      </c>
      <c r="E325" s="42">
        <f>VLOOKUP(B325,'[1]Ledger 24-25'!$B$5:$AF$562,4,0)</f>
        <v>320</v>
      </c>
      <c r="F325" s="42">
        <f>VLOOKUP(B325,'[1]Ledger 24-25'!$B$5:$AF$562,7,0)</f>
        <v>333</v>
      </c>
      <c r="G325" s="23" t="s">
        <v>819</v>
      </c>
      <c r="H325" s="23">
        <v>2025</v>
      </c>
      <c r="I325" s="30">
        <v>4513</v>
      </c>
      <c r="J325" s="31">
        <v>0</v>
      </c>
      <c r="K325" s="31">
        <v>0</v>
      </c>
      <c r="L325" s="31">
        <v>0</v>
      </c>
      <c r="M325" s="31">
        <v>0</v>
      </c>
      <c r="N325" s="9">
        <v>0</v>
      </c>
      <c r="O325" s="9" t="s">
        <v>822</v>
      </c>
      <c r="P325" s="32">
        <v>4513</v>
      </c>
      <c r="S325" s="44"/>
    </row>
    <row r="326" spans="1:19" s="10" customFormat="1" hidden="1" x14ac:dyDescent="0.25">
      <c r="A326" s="7">
        <v>341</v>
      </c>
      <c r="B326" s="7">
        <v>230198</v>
      </c>
      <c r="C326" s="8" t="s">
        <v>110</v>
      </c>
      <c r="D326" s="41" t="str">
        <f>VLOOKUP(B326,'[1]Ledger 24-25'!$B$5:$AF$562,3,0)</f>
        <v>G</v>
      </c>
      <c r="E326" s="42">
        <f>VLOOKUP(B326,'[1]Ledger 24-25'!$B$5:$AF$562,4,0)</f>
        <v>275</v>
      </c>
      <c r="F326" s="42">
        <f>VLOOKUP(B326,'[1]Ledger 24-25'!$B$5:$AF$562,7,0)</f>
        <v>334</v>
      </c>
      <c r="G326" s="23" t="s">
        <v>819</v>
      </c>
      <c r="H326" s="23">
        <v>2025</v>
      </c>
      <c r="I326" s="30">
        <v>3611</v>
      </c>
      <c r="J326" s="31">
        <v>0</v>
      </c>
      <c r="K326" s="31">
        <v>0</v>
      </c>
      <c r="L326" s="31">
        <v>0</v>
      </c>
      <c r="M326" s="31">
        <v>0</v>
      </c>
      <c r="N326" s="9">
        <v>0</v>
      </c>
      <c r="O326" s="9" t="s">
        <v>822</v>
      </c>
      <c r="P326" s="32">
        <v>3611</v>
      </c>
      <c r="S326" s="44"/>
    </row>
    <row r="327" spans="1:19" s="10" customFormat="1" hidden="1" x14ac:dyDescent="0.25">
      <c r="A327" s="7">
        <v>342</v>
      </c>
      <c r="B327" s="7">
        <v>230201</v>
      </c>
      <c r="C327" s="8" t="s">
        <v>726</v>
      </c>
      <c r="D327" s="41" t="str">
        <f>VLOOKUP(B327,'[1]Ledger 24-25'!$B$5:$AF$562,3,0)</f>
        <v>G</v>
      </c>
      <c r="E327" s="42">
        <f>VLOOKUP(B327,'[1]Ledger 24-25'!$B$5:$AF$562,4,0)</f>
        <v>374</v>
      </c>
      <c r="F327" s="42">
        <f>VLOOKUP(B327,'[1]Ledger 24-25'!$B$5:$AF$562,7,0)</f>
        <v>335</v>
      </c>
      <c r="G327" s="23" t="s">
        <v>819</v>
      </c>
      <c r="H327" s="23">
        <v>2025</v>
      </c>
      <c r="I327" s="30">
        <v>8165</v>
      </c>
      <c r="J327" s="31">
        <v>0</v>
      </c>
      <c r="K327" s="31">
        <v>0</v>
      </c>
      <c r="L327" s="31">
        <v>0</v>
      </c>
      <c r="M327" s="31">
        <v>0</v>
      </c>
      <c r="N327" s="9">
        <v>0</v>
      </c>
      <c r="O327" s="9" t="s">
        <v>822</v>
      </c>
      <c r="P327" s="32">
        <v>8165</v>
      </c>
      <c r="S327" s="44"/>
    </row>
    <row r="328" spans="1:19" s="10" customFormat="1" hidden="1" x14ac:dyDescent="0.25">
      <c r="A328" s="7">
        <v>343</v>
      </c>
      <c r="B328" s="7">
        <v>230209</v>
      </c>
      <c r="C328" s="8" t="s">
        <v>111</v>
      </c>
      <c r="D328" s="41" t="str">
        <f>VLOOKUP(B328,'[1]Ledger 24-25'!$B$5:$AF$562,3,0)</f>
        <v>D</v>
      </c>
      <c r="E328" s="42">
        <f>VLOOKUP(B328,'[1]Ledger 24-25'!$B$5:$AF$562,4,0)</f>
        <v>337</v>
      </c>
      <c r="F328" s="42">
        <f>VLOOKUP(B328,'[1]Ledger 24-25'!$B$5:$AF$562,7,0)</f>
        <v>336</v>
      </c>
      <c r="G328" s="23" t="s">
        <v>819</v>
      </c>
      <c r="H328" s="23">
        <v>2025</v>
      </c>
      <c r="I328" s="30">
        <v>7979</v>
      </c>
      <c r="J328" s="31">
        <v>0</v>
      </c>
      <c r="K328" s="31">
        <v>0</v>
      </c>
      <c r="L328" s="31">
        <v>0</v>
      </c>
      <c r="M328" s="31">
        <v>0</v>
      </c>
      <c r="N328" s="9">
        <v>0</v>
      </c>
      <c r="O328" s="9" t="s">
        <v>822</v>
      </c>
      <c r="P328" s="32">
        <v>7979</v>
      </c>
      <c r="S328" s="44"/>
    </row>
    <row r="329" spans="1:19" s="10" customFormat="1" hidden="1" x14ac:dyDescent="0.25">
      <c r="A329" s="7">
        <v>344</v>
      </c>
      <c r="B329" s="7">
        <v>230210</v>
      </c>
      <c r="C329" s="8" t="s">
        <v>112</v>
      </c>
      <c r="D329" s="41" t="str">
        <f>VLOOKUP(B329,'[1]Ledger 24-25'!$B$5:$AF$562,3,0)</f>
        <v>B</v>
      </c>
      <c r="E329" s="42">
        <f>VLOOKUP(B329,'[1]Ledger 24-25'!$B$5:$AF$562,4,0)</f>
        <v>314</v>
      </c>
      <c r="F329" s="42">
        <f>VLOOKUP(B329,'[1]Ledger 24-25'!$B$5:$AF$562,7,0)</f>
        <v>337</v>
      </c>
      <c r="G329" s="23" t="s">
        <v>819</v>
      </c>
      <c r="H329" s="23">
        <v>2025</v>
      </c>
      <c r="I329" s="30">
        <v>5142</v>
      </c>
      <c r="J329" s="31">
        <v>0</v>
      </c>
      <c r="K329" s="31">
        <v>0</v>
      </c>
      <c r="L329" s="31">
        <v>0</v>
      </c>
      <c r="M329" s="31">
        <v>0</v>
      </c>
      <c r="N329" s="9">
        <v>0</v>
      </c>
      <c r="O329" s="9" t="s">
        <v>822</v>
      </c>
      <c r="P329" s="32">
        <v>5142</v>
      </c>
      <c r="S329" s="44"/>
    </row>
    <row r="330" spans="1:19" s="10" customFormat="1" hidden="1" x14ac:dyDescent="0.25">
      <c r="A330" s="7">
        <v>345</v>
      </c>
      <c r="B330" s="7">
        <v>230214</v>
      </c>
      <c r="C330" s="8" t="s">
        <v>113</v>
      </c>
      <c r="D330" s="41" t="str">
        <f>VLOOKUP(B330,'[1]Ledger 24-25'!$B$5:$AF$562,3,0)</f>
        <v>D</v>
      </c>
      <c r="E330" s="42">
        <f>VLOOKUP(B330,'[1]Ledger 24-25'!$B$5:$AF$562,4,0)</f>
        <v>340</v>
      </c>
      <c r="F330" s="42">
        <f>VLOOKUP(B330,'[1]Ledger 24-25'!$B$5:$AF$562,7,0)</f>
        <v>338</v>
      </c>
      <c r="G330" s="23" t="s">
        <v>819</v>
      </c>
      <c r="H330" s="23">
        <v>2025</v>
      </c>
      <c r="I330" s="30">
        <v>3327</v>
      </c>
      <c r="J330" s="31">
        <v>0</v>
      </c>
      <c r="K330" s="31">
        <v>0</v>
      </c>
      <c r="L330" s="31">
        <v>0</v>
      </c>
      <c r="M330" s="31">
        <v>0</v>
      </c>
      <c r="N330" s="9">
        <v>0</v>
      </c>
      <c r="O330" s="9" t="s">
        <v>822</v>
      </c>
      <c r="P330" s="32">
        <v>3327</v>
      </c>
      <c r="S330" s="44"/>
    </row>
    <row r="331" spans="1:19" s="10" customFormat="1" hidden="1" x14ac:dyDescent="0.25">
      <c r="A331" s="7">
        <v>346</v>
      </c>
      <c r="B331" s="7">
        <v>230215</v>
      </c>
      <c r="C331" s="8" t="s">
        <v>114</v>
      </c>
      <c r="D331" s="41" t="str">
        <f>VLOOKUP(B331,'[1]Ledger 24-25'!$B$5:$AF$562,3,0)</f>
        <v>G</v>
      </c>
      <c r="E331" s="42">
        <f>VLOOKUP(B331,'[1]Ledger 24-25'!$B$5:$AF$562,4,0)</f>
        <v>373</v>
      </c>
      <c r="F331" s="42">
        <f>VLOOKUP(B331,'[1]Ledger 24-25'!$B$5:$AF$562,7,0)</f>
        <v>339</v>
      </c>
      <c r="G331" s="23" t="s">
        <v>819</v>
      </c>
      <c r="H331" s="23">
        <v>2025</v>
      </c>
      <c r="I331" s="30">
        <v>3966</v>
      </c>
      <c r="J331" s="31">
        <v>0</v>
      </c>
      <c r="K331" s="31">
        <v>0</v>
      </c>
      <c r="L331" s="31">
        <v>0</v>
      </c>
      <c r="M331" s="31">
        <v>0</v>
      </c>
      <c r="N331" s="9">
        <v>0</v>
      </c>
      <c r="O331" s="9" t="s">
        <v>822</v>
      </c>
      <c r="P331" s="32">
        <v>3966</v>
      </c>
      <c r="S331" s="44"/>
    </row>
    <row r="332" spans="1:19" s="10" customFormat="1" hidden="1" x14ac:dyDescent="0.25">
      <c r="A332" s="7">
        <v>347</v>
      </c>
      <c r="B332" s="7">
        <v>230217</v>
      </c>
      <c r="C332" s="8" t="s">
        <v>115</v>
      </c>
      <c r="D332" s="41" t="str">
        <f>VLOOKUP(B332,'[1]Ledger 24-25'!$B$5:$AF$562,3,0)</f>
        <v>C</v>
      </c>
      <c r="E332" s="42">
        <f>VLOOKUP(B332,'[1]Ledger 24-25'!$B$5:$AF$562,4,0)</f>
        <v>333</v>
      </c>
      <c r="F332" s="42">
        <f>VLOOKUP(B332,'[1]Ledger 24-25'!$B$5:$AF$562,7,0)</f>
        <v>340</v>
      </c>
      <c r="G332" s="23" t="s">
        <v>819</v>
      </c>
      <c r="H332" s="23">
        <v>2025</v>
      </c>
      <c r="I332" s="30">
        <v>3653</v>
      </c>
      <c r="J332" s="31">
        <v>0</v>
      </c>
      <c r="K332" s="31">
        <v>0</v>
      </c>
      <c r="L332" s="31">
        <v>0</v>
      </c>
      <c r="M332" s="31">
        <v>0</v>
      </c>
      <c r="N332" s="9">
        <v>0</v>
      </c>
      <c r="O332" s="9" t="s">
        <v>822</v>
      </c>
      <c r="P332" s="32">
        <v>3653</v>
      </c>
      <c r="S332" s="44"/>
    </row>
    <row r="333" spans="1:19" s="10" customFormat="1" hidden="1" x14ac:dyDescent="0.25">
      <c r="A333" s="7">
        <v>348</v>
      </c>
      <c r="B333" s="7">
        <v>230226</v>
      </c>
      <c r="C333" s="8" t="s">
        <v>49</v>
      </c>
      <c r="D333" s="41" t="str">
        <f>VLOOKUP(B333,'[1]Ledger 24-25'!$B$5:$AF$562,3,0)</f>
        <v>D</v>
      </c>
      <c r="E333" s="42">
        <f>VLOOKUP(B333,'[1]Ledger 24-25'!$B$5:$AF$562,4,0)</f>
        <v>343</v>
      </c>
      <c r="F333" s="42">
        <f>VLOOKUP(B333,'[1]Ledger 24-25'!$B$5:$AF$562,7,0)</f>
        <v>341</v>
      </c>
      <c r="G333" s="23" t="s">
        <v>819</v>
      </c>
      <c r="H333" s="23">
        <v>2025</v>
      </c>
      <c r="I333" s="30">
        <v>3719</v>
      </c>
      <c r="J333" s="31">
        <v>0</v>
      </c>
      <c r="K333" s="31">
        <v>0</v>
      </c>
      <c r="L333" s="31">
        <v>0</v>
      </c>
      <c r="M333" s="31">
        <v>0</v>
      </c>
      <c r="N333" s="9">
        <v>-2624</v>
      </c>
      <c r="O333" s="9" t="s">
        <v>803</v>
      </c>
      <c r="P333" s="32">
        <v>1095</v>
      </c>
      <c r="S333" s="44"/>
    </row>
    <row r="334" spans="1:19" s="10" customFormat="1" hidden="1" x14ac:dyDescent="0.25">
      <c r="A334" s="7">
        <v>349</v>
      </c>
      <c r="B334" s="7">
        <v>230231</v>
      </c>
      <c r="C334" s="8" t="s">
        <v>116</v>
      </c>
      <c r="D334" s="41" t="str">
        <f>VLOOKUP(B334,'[1]Ledger 24-25'!$B$5:$AF$562,3,0)</f>
        <v>E</v>
      </c>
      <c r="E334" s="42">
        <f>VLOOKUP(B334,'[1]Ledger 24-25'!$B$5:$AF$562,4,0)</f>
        <v>354</v>
      </c>
      <c r="F334" s="42">
        <f>VLOOKUP(B334,'[1]Ledger 24-25'!$B$5:$AF$562,7,0)</f>
        <v>342</v>
      </c>
      <c r="G334" s="23" t="s">
        <v>819</v>
      </c>
      <c r="H334" s="23">
        <v>2025</v>
      </c>
      <c r="I334" s="30">
        <v>4557</v>
      </c>
      <c r="J334" s="31">
        <v>0</v>
      </c>
      <c r="K334" s="31">
        <v>0</v>
      </c>
      <c r="L334" s="31">
        <v>0</v>
      </c>
      <c r="M334" s="31">
        <v>0</v>
      </c>
      <c r="N334" s="9">
        <v>0</v>
      </c>
      <c r="O334" s="9" t="s">
        <v>822</v>
      </c>
      <c r="P334" s="32">
        <v>4557</v>
      </c>
      <c r="S334" s="44"/>
    </row>
    <row r="335" spans="1:19" s="10" customFormat="1" hidden="1" x14ac:dyDescent="0.25">
      <c r="A335" s="7">
        <v>350</v>
      </c>
      <c r="B335" s="7">
        <v>230232</v>
      </c>
      <c r="C335" s="8" t="s">
        <v>117</v>
      </c>
      <c r="D335" s="41" t="str">
        <f>VLOOKUP(B335,'[1]Ledger 24-25'!$B$5:$AF$562,3,0)</f>
        <v>G</v>
      </c>
      <c r="E335" s="42">
        <f>VLOOKUP(B335,'[1]Ledger 24-25'!$B$5:$AF$562,4,0)</f>
        <v>275</v>
      </c>
      <c r="F335" s="42">
        <f>VLOOKUP(B335,'[1]Ledger 24-25'!$B$5:$AF$562,7,0)</f>
        <v>343</v>
      </c>
      <c r="G335" s="23" t="s">
        <v>819</v>
      </c>
      <c r="H335" s="23">
        <v>2025</v>
      </c>
      <c r="I335" s="30">
        <v>7930</v>
      </c>
      <c r="J335" s="31">
        <v>0</v>
      </c>
      <c r="K335" s="31">
        <v>0</v>
      </c>
      <c r="L335" s="31">
        <v>0</v>
      </c>
      <c r="M335" s="31">
        <v>0</v>
      </c>
      <c r="N335" s="9">
        <v>0</v>
      </c>
      <c r="O335" s="9" t="s">
        <v>822</v>
      </c>
      <c r="P335" s="32">
        <v>7930</v>
      </c>
      <c r="S335" s="44"/>
    </row>
    <row r="336" spans="1:19" s="10" customFormat="1" hidden="1" x14ac:dyDescent="0.25">
      <c r="A336" s="7">
        <v>351</v>
      </c>
      <c r="B336" s="7">
        <v>230244</v>
      </c>
      <c r="C336" s="8" t="s">
        <v>118</v>
      </c>
      <c r="D336" s="41" t="str">
        <f>VLOOKUP(B336,'[1]Ledger 24-25'!$B$5:$AF$562,3,0)</f>
        <v>E</v>
      </c>
      <c r="E336" s="42">
        <f>VLOOKUP(B336,'[1]Ledger 24-25'!$B$5:$AF$562,4,0)</f>
        <v>350</v>
      </c>
      <c r="F336" s="42">
        <f>VLOOKUP(B336,'[1]Ledger 24-25'!$B$5:$AF$562,7,0)</f>
        <v>344</v>
      </c>
      <c r="G336" s="23" t="s">
        <v>819</v>
      </c>
      <c r="H336" s="23">
        <v>2025</v>
      </c>
      <c r="I336" s="30">
        <v>2483</v>
      </c>
      <c r="J336" s="31">
        <v>0</v>
      </c>
      <c r="K336" s="31">
        <v>0</v>
      </c>
      <c r="L336" s="31">
        <v>0</v>
      </c>
      <c r="M336" s="31">
        <v>0</v>
      </c>
      <c r="N336" s="9">
        <v>0</v>
      </c>
      <c r="O336" s="9" t="s">
        <v>822</v>
      </c>
      <c r="P336" s="32">
        <v>2483</v>
      </c>
      <c r="S336" s="44"/>
    </row>
    <row r="337" spans="1:19" s="10" customFormat="1" hidden="1" x14ac:dyDescent="0.25">
      <c r="A337" s="7">
        <v>352</v>
      </c>
      <c r="B337" s="7">
        <v>230246</v>
      </c>
      <c r="C337" s="8" t="s">
        <v>119</v>
      </c>
      <c r="D337" s="41" t="str">
        <f>VLOOKUP(B337,'[1]Ledger 24-25'!$B$5:$AF$562,3,0)</f>
        <v>B</v>
      </c>
      <c r="E337" s="42">
        <f>VLOOKUP(B337,'[1]Ledger 24-25'!$B$5:$AF$562,4,0)</f>
        <v>313</v>
      </c>
      <c r="F337" s="42">
        <f>VLOOKUP(B337,'[1]Ledger 24-25'!$B$5:$AF$562,7,0)</f>
        <v>345</v>
      </c>
      <c r="G337" s="23" t="s">
        <v>819</v>
      </c>
      <c r="H337" s="23">
        <v>2025</v>
      </c>
      <c r="I337" s="30">
        <v>4321</v>
      </c>
      <c r="J337" s="31">
        <v>-215</v>
      </c>
      <c r="K337" s="31">
        <v>0</v>
      </c>
      <c r="L337" s="31">
        <v>0</v>
      </c>
      <c r="M337" s="31">
        <v>0</v>
      </c>
      <c r="N337" s="9">
        <v>0</v>
      </c>
      <c r="O337" s="9" t="s">
        <v>822</v>
      </c>
      <c r="P337" s="32">
        <v>4106</v>
      </c>
      <c r="S337" s="44"/>
    </row>
    <row r="338" spans="1:19" s="10" customFormat="1" hidden="1" x14ac:dyDescent="0.25">
      <c r="A338" s="7">
        <v>353</v>
      </c>
      <c r="B338" s="7">
        <v>230249</v>
      </c>
      <c r="C338" s="8" t="s">
        <v>120</v>
      </c>
      <c r="D338" s="41" t="str">
        <f>VLOOKUP(B338,'[1]Ledger 24-25'!$B$5:$AF$562,3,0)</f>
        <v>G</v>
      </c>
      <c r="E338" s="42">
        <f>VLOOKUP(B338,'[1]Ledger 24-25'!$B$5:$AF$562,4,0)</f>
        <v>273</v>
      </c>
      <c r="F338" s="42">
        <f>VLOOKUP(B338,'[1]Ledger 24-25'!$B$5:$AF$562,7,0)</f>
        <v>346</v>
      </c>
      <c r="G338" s="23" t="s">
        <v>819</v>
      </c>
      <c r="H338" s="23">
        <v>2025</v>
      </c>
      <c r="I338" s="30">
        <v>4084</v>
      </c>
      <c r="J338" s="31">
        <v>0</v>
      </c>
      <c r="K338" s="31">
        <v>0</v>
      </c>
      <c r="L338" s="31">
        <v>0</v>
      </c>
      <c r="M338" s="31">
        <v>0</v>
      </c>
      <c r="N338" s="9">
        <v>0</v>
      </c>
      <c r="O338" s="9" t="s">
        <v>822</v>
      </c>
      <c r="P338" s="32">
        <v>4084</v>
      </c>
      <c r="S338" s="44"/>
    </row>
    <row r="339" spans="1:19" s="10" customFormat="1" hidden="1" x14ac:dyDescent="0.25">
      <c r="A339" s="7">
        <v>354</v>
      </c>
      <c r="B339" s="7">
        <v>230250</v>
      </c>
      <c r="C339" s="8" t="s">
        <v>121</v>
      </c>
      <c r="D339" s="41" t="str">
        <f>VLOOKUP(B339,'[1]Ledger 24-25'!$B$5:$AF$562,3,0)</f>
        <v>G</v>
      </c>
      <c r="E339" s="42">
        <f>VLOOKUP(B339,'[1]Ledger 24-25'!$B$5:$AF$562,4,0)</f>
        <v>173</v>
      </c>
      <c r="F339" s="42">
        <f>VLOOKUP(B339,'[1]Ledger 24-25'!$B$5:$AF$562,7,0)</f>
        <v>347</v>
      </c>
      <c r="G339" s="23" t="s">
        <v>819</v>
      </c>
      <c r="H339" s="23">
        <v>2025</v>
      </c>
      <c r="I339" s="30">
        <v>3869</v>
      </c>
      <c r="J339" s="31">
        <v>0</v>
      </c>
      <c r="K339" s="31">
        <v>0</v>
      </c>
      <c r="L339" s="31">
        <v>0</v>
      </c>
      <c r="M339" s="31">
        <v>0</v>
      </c>
      <c r="N339" s="9">
        <v>0</v>
      </c>
      <c r="O339" s="9" t="s">
        <v>822</v>
      </c>
      <c r="P339" s="32">
        <v>3869</v>
      </c>
      <c r="S339" s="44"/>
    </row>
    <row r="340" spans="1:19" s="10" customFormat="1" hidden="1" x14ac:dyDescent="0.25">
      <c r="A340" s="7">
        <v>355</v>
      </c>
      <c r="B340" s="7">
        <v>230256</v>
      </c>
      <c r="C340" s="8" t="s">
        <v>122</v>
      </c>
      <c r="D340" s="41" t="str">
        <f>VLOOKUP(B340,'[1]Ledger 24-25'!$B$5:$AF$562,3,0)</f>
        <v>E</v>
      </c>
      <c r="E340" s="42">
        <f>VLOOKUP(B340,'[1]Ledger 24-25'!$B$5:$AF$562,4,0)</f>
        <v>355</v>
      </c>
      <c r="F340" s="42">
        <f>VLOOKUP(B340,'[1]Ledger 24-25'!$B$5:$AF$562,7,0)</f>
        <v>348</v>
      </c>
      <c r="G340" s="23" t="s">
        <v>819</v>
      </c>
      <c r="H340" s="23">
        <v>2025</v>
      </c>
      <c r="I340" s="30">
        <v>4623</v>
      </c>
      <c r="J340" s="31">
        <v>0</v>
      </c>
      <c r="K340" s="31">
        <v>0</v>
      </c>
      <c r="L340" s="31">
        <v>0</v>
      </c>
      <c r="M340" s="31">
        <v>0</v>
      </c>
      <c r="N340" s="9">
        <v>0</v>
      </c>
      <c r="O340" s="9" t="s">
        <v>822</v>
      </c>
      <c r="P340" s="32">
        <v>4623</v>
      </c>
      <c r="S340" s="44"/>
    </row>
    <row r="341" spans="1:19" s="10" customFormat="1" hidden="1" x14ac:dyDescent="0.25">
      <c r="A341" s="7">
        <v>356</v>
      </c>
      <c r="B341" s="7">
        <v>230266</v>
      </c>
      <c r="C341" s="8" t="s">
        <v>123</v>
      </c>
      <c r="D341" s="41" t="str">
        <f>VLOOKUP(B341,'[1]Ledger 24-25'!$B$5:$AF$562,3,0)</f>
        <v>D</v>
      </c>
      <c r="E341" s="42">
        <f>VLOOKUP(B341,'[1]Ledger 24-25'!$B$5:$AF$562,4,0)</f>
        <v>339</v>
      </c>
      <c r="F341" s="42">
        <f>VLOOKUP(B341,'[1]Ledger 24-25'!$B$5:$AF$562,7,0)</f>
        <v>349</v>
      </c>
      <c r="G341" s="23" t="s">
        <v>819</v>
      </c>
      <c r="H341" s="23">
        <v>2025</v>
      </c>
      <c r="I341" s="30">
        <v>3765</v>
      </c>
      <c r="J341" s="31">
        <v>0</v>
      </c>
      <c r="K341" s="31">
        <v>0</v>
      </c>
      <c r="L341" s="31">
        <v>0</v>
      </c>
      <c r="M341" s="31">
        <v>0</v>
      </c>
      <c r="N341" s="9">
        <v>0</v>
      </c>
      <c r="O341" s="9" t="s">
        <v>822</v>
      </c>
      <c r="P341" s="32">
        <v>3765</v>
      </c>
      <c r="S341" s="44"/>
    </row>
    <row r="342" spans="1:19" s="10" customFormat="1" hidden="1" x14ac:dyDescent="0.25">
      <c r="A342" s="7">
        <v>357</v>
      </c>
      <c r="B342" s="7">
        <v>230273</v>
      </c>
      <c r="C342" s="8" t="s">
        <v>124</v>
      </c>
      <c r="D342" s="41" t="str">
        <f>VLOOKUP(B342,'[1]Ledger 24-25'!$B$5:$AF$562,3,0)</f>
        <v>C</v>
      </c>
      <c r="E342" s="42">
        <f>VLOOKUP(B342,'[1]Ledger 24-25'!$B$5:$AF$562,4,0)</f>
        <v>334</v>
      </c>
      <c r="F342" s="42">
        <f>VLOOKUP(B342,'[1]Ledger 24-25'!$B$5:$AF$562,7,0)</f>
        <v>350</v>
      </c>
      <c r="G342" s="23" t="s">
        <v>819</v>
      </c>
      <c r="H342" s="23">
        <v>2025</v>
      </c>
      <c r="I342" s="30">
        <v>7747</v>
      </c>
      <c r="J342" s="31">
        <v>0</v>
      </c>
      <c r="K342" s="31">
        <v>0</v>
      </c>
      <c r="L342" s="31">
        <v>0</v>
      </c>
      <c r="M342" s="31">
        <v>0</v>
      </c>
      <c r="N342" s="9">
        <v>0</v>
      </c>
      <c r="O342" s="9" t="s">
        <v>822</v>
      </c>
      <c r="P342" s="32">
        <v>7747</v>
      </c>
      <c r="S342" s="44"/>
    </row>
    <row r="343" spans="1:19" s="10" customFormat="1" hidden="1" x14ac:dyDescent="0.25">
      <c r="A343" s="7">
        <v>358</v>
      </c>
      <c r="B343" s="7">
        <v>230274</v>
      </c>
      <c r="C343" s="8" t="s">
        <v>124</v>
      </c>
      <c r="D343" s="41" t="str">
        <f>VLOOKUP(B343,'[1]Ledger 24-25'!$B$5:$AF$562,3,0)</f>
        <v>B</v>
      </c>
      <c r="E343" s="42">
        <f>VLOOKUP(B343,'[1]Ledger 24-25'!$B$5:$AF$562,4,0)</f>
        <v>314</v>
      </c>
      <c r="F343" s="42">
        <f>VLOOKUP(B343,'[1]Ledger 24-25'!$B$5:$AF$562,7,0)</f>
        <v>351</v>
      </c>
      <c r="G343" s="23" t="s">
        <v>819</v>
      </c>
      <c r="H343" s="23">
        <v>2025</v>
      </c>
      <c r="I343" s="30">
        <v>7358</v>
      </c>
      <c r="J343" s="31">
        <v>0</v>
      </c>
      <c r="K343" s="31">
        <v>0</v>
      </c>
      <c r="L343" s="31">
        <v>0</v>
      </c>
      <c r="M343" s="31">
        <v>0</v>
      </c>
      <c r="N343" s="9">
        <v>0</v>
      </c>
      <c r="O343" s="9" t="s">
        <v>822</v>
      </c>
      <c r="P343" s="32">
        <v>7358</v>
      </c>
      <c r="S343" s="44"/>
    </row>
    <row r="344" spans="1:19" s="10" customFormat="1" hidden="1" x14ac:dyDescent="0.25">
      <c r="A344" s="7">
        <v>359</v>
      </c>
      <c r="B344" s="7">
        <v>230276</v>
      </c>
      <c r="C344" s="8" t="s">
        <v>125</v>
      </c>
      <c r="D344" s="41" t="str">
        <f>VLOOKUP(B344,'[1]Ledger 24-25'!$B$5:$AF$562,3,0)</f>
        <v>G</v>
      </c>
      <c r="E344" s="42">
        <f>VLOOKUP(B344,'[1]Ledger 24-25'!$B$5:$AF$562,4,0)</f>
        <v>271</v>
      </c>
      <c r="F344" s="42">
        <f>VLOOKUP(B344,'[1]Ledger 24-25'!$B$5:$AF$562,7,0)</f>
        <v>352</v>
      </c>
      <c r="G344" s="23" t="s">
        <v>819</v>
      </c>
      <c r="H344" s="23">
        <v>2025</v>
      </c>
      <c r="I344" s="30">
        <v>7056</v>
      </c>
      <c r="J344" s="31">
        <v>0</v>
      </c>
      <c r="K344" s="31">
        <v>0</v>
      </c>
      <c r="L344" s="31">
        <v>0</v>
      </c>
      <c r="M344" s="31">
        <v>0</v>
      </c>
      <c r="N344" s="9">
        <v>0</v>
      </c>
      <c r="O344" s="9" t="s">
        <v>822</v>
      </c>
      <c r="P344" s="32">
        <v>7056</v>
      </c>
      <c r="S344" s="44"/>
    </row>
    <row r="345" spans="1:19" s="10" customFormat="1" hidden="1" x14ac:dyDescent="0.25">
      <c r="A345" s="7">
        <v>360</v>
      </c>
      <c r="B345" s="7">
        <v>230283</v>
      </c>
      <c r="C345" s="8" t="s">
        <v>126</v>
      </c>
      <c r="D345" s="41" t="str">
        <f>VLOOKUP(B345,'[1]Ledger 24-25'!$B$5:$AF$562,3,0)</f>
        <v>E</v>
      </c>
      <c r="E345" s="42">
        <f>VLOOKUP(B345,'[1]Ledger 24-25'!$B$5:$AF$562,4,0)</f>
        <v>357</v>
      </c>
      <c r="F345" s="42">
        <f>VLOOKUP(B345,'[1]Ledger 24-25'!$B$5:$AF$562,7,0)</f>
        <v>353</v>
      </c>
      <c r="G345" s="23" t="s">
        <v>819</v>
      </c>
      <c r="H345" s="23">
        <v>2025</v>
      </c>
      <c r="I345" s="30">
        <v>4710</v>
      </c>
      <c r="J345" s="31">
        <v>0</v>
      </c>
      <c r="K345" s="31">
        <v>0</v>
      </c>
      <c r="L345" s="31">
        <v>0</v>
      </c>
      <c r="M345" s="31">
        <v>0</v>
      </c>
      <c r="N345" s="9">
        <v>0</v>
      </c>
      <c r="O345" s="9" t="s">
        <v>822</v>
      </c>
      <c r="P345" s="32">
        <v>4710</v>
      </c>
      <c r="S345" s="44"/>
    </row>
    <row r="346" spans="1:19" s="10" customFormat="1" hidden="1" x14ac:dyDescent="0.25">
      <c r="A346" s="7">
        <v>361</v>
      </c>
      <c r="B346" s="7">
        <v>230287</v>
      </c>
      <c r="C346" s="8" t="s">
        <v>127</v>
      </c>
      <c r="D346" s="41" t="str">
        <f>VLOOKUP(B346,'[1]Ledger 24-25'!$B$5:$AF$562,3,0)</f>
        <v>E</v>
      </c>
      <c r="E346" s="42">
        <f>VLOOKUP(B346,'[1]Ledger 24-25'!$B$5:$AF$562,4,0)</f>
        <v>357</v>
      </c>
      <c r="F346" s="42">
        <f>VLOOKUP(B346,'[1]Ledger 24-25'!$B$5:$AF$562,7,0)</f>
        <v>354</v>
      </c>
      <c r="G346" s="23" t="s">
        <v>819</v>
      </c>
      <c r="H346" s="23">
        <v>2025</v>
      </c>
      <c r="I346" s="30">
        <v>4319</v>
      </c>
      <c r="J346" s="31">
        <v>0</v>
      </c>
      <c r="K346" s="31">
        <v>0</v>
      </c>
      <c r="L346" s="31">
        <v>0</v>
      </c>
      <c r="M346" s="31">
        <v>0</v>
      </c>
      <c r="N346" s="9">
        <v>0</v>
      </c>
      <c r="O346" s="9" t="s">
        <v>822</v>
      </c>
      <c r="P346" s="32">
        <v>4319</v>
      </c>
      <c r="S346" s="44"/>
    </row>
    <row r="347" spans="1:19" s="10" customFormat="1" hidden="1" x14ac:dyDescent="0.25">
      <c r="A347" s="7">
        <v>362</v>
      </c>
      <c r="B347" s="7">
        <v>230294</v>
      </c>
      <c r="C347" s="8" t="s">
        <v>128</v>
      </c>
      <c r="D347" s="41" t="str">
        <f>VLOOKUP(B347,'[1]Ledger 24-25'!$B$5:$AF$562,3,0)</f>
        <v>E</v>
      </c>
      <c r="E347" s="42">
        <f>VLOOKUP(B347,'[1]Ledger 24-25'!$B$5:$AF$562,4,0)</f>
        <v>353</v>
      </c>
      <c r="F347" s="42">
        <f>VLOOKUP(B347,'[1]Ledger 24-25'!$B$5:$AF$562,7,0)</f>
        <v>355</v>
      </c>
      <c r="G347" s="23" t="s">
        <v>819</v>
      </c>
      <c r="H347" s="23">
        <v>2025</v>
      </c>
      <c r="I347" s="30">
        <v>4500</v>
      </c>
      <c r="J347" s="31">
        <v>0</v>
      </c>
      <c r="K347" s="31">
        <v>0</v>
      </c>
      <c r="L347" s="31">
        <v>0</v>
      </c>
      <c r="M347" s="31">
        <v>0</v>
      </c>
      <c r="N347" s="9">
        <v>0</v>
      </c>
      <c r="O347" s="9" t="s">
        <v>822</v>
      </c>
      <c r="P347" s="32">
        <v>4500</v>
      </c>
      <c r="S347" s="44"/>
    </row>
    <row r="348" spans="1:19" s="10" customFormat="1" hidden="1" x14ac:dyDescent="0.25">
      <c r="A348" s="7">
        <v>363</v>
      </c>
      <c r="B348" s="7">
        <v>230299</v>
      </c>
      <c r="C348" s="8" t="s">
        <v>129</v>
      </c>
      <c r="D348" s="41" t="str">
        <f>VLOOKUP(B348,'[1]Ledger 24-25'!$B$5:$AF$562,3,0)</f>
        <v>G</v>
      </c>
      <c r="E348" s="42">
        <f>VLOOKUP(B348,'[1]Ledger 24-25'!$B$5:$AF$562,4,0)</f>
        <v>271</v>
      </c>
      <c r="F348" s="42">
        <f>VLOOKUP(B348,'[1]Ledger 24-25'!$B$5:$AF$562,7,0)</f>
        <v>356</v>
      </c>
      <c r="G348" s="23" t="s">
        <v>819</v>
      </c>
      <c r="H348" s="23">
        <v>2025</v>
      </c>
      <c r="I348" s="30">
        <v>3799</v>
      </c>
      <c r="J348" s="31">
        <v>0</v>
      </c>
      <c r="K348" s="31">
        <v>0</v>
      </c>
      <c r="L348" s="31">
        <v>0</v>
      </c>
      <c r="M348" s="31">
        <v>0</v>
      </c>
      <c r="N348" s="9">
        <v>-2624</v>
      </c>
      <c r="O348" s="9" t="s">
        <v>803</v>
      </c>
      <c r="P348" s="32">
        <v>1175</v>
      </c>
      <c r="S348" s="44"/>
    </row>
    <row r="349" spans="1:19" s="10" customFormat="1" hidden="1" x14ac:dyDescent="0.25">
      <c r="A349" s="7">
        <v>364</v>
      </c>
      <c r="B349" s="7">
        <v>230303</v>
      </c>
      <c r="C349" s="8" t="s">
        <v>130</v>
      </c>
      <c r="D349" s="41" t="str">
        <f>VLOOKUP(B349,'[1]Ledger 24-25'!$B$5:$AF$562,3,0)</f>
        <v>D</v>
      </c>
      <c r="E349" s="42">
        <f>VLOOKUP(B349,'[1]Ledger 24-25'!$B$5:$AF$562,4,0)</f>
        <v>344</v>
      </c>
      <c r="F349" s="42">
        <f>VLOOKUP(B349,'[1]Ledger 24-25'!$B$5:$AF$562,7,0)</f>
        <v>357</v>
      </c>
      <c r="G349" s="23" t="s">
        <v>819</v>
      </c>
      <c r="H349" s="23">
        <v>2025</v>
      </c>
      <c r="I349" s="30">
        <v>5878</v>
      </c>
      <c r="J349" s="31">
        <v>0</v>
      </c>
      <c r="K349" s="31">
        <v>0</v>
      </c>
      <c r="L349" s="31">
        <v>0</v>
      </c>
      <c r="M349" s="31">
        <v>0</v>
      </c>
      <c r="N349" s="9">
        <v>0</v>
      </c>
      <c r="O349" s="9" t="s">
        <v>822</v>
      </c>
      <c r="P349" s="32">
        <v>5878</v>
      </c>
      <c r="S349" s="44"/>
    </row>
    <row r="350" spans="1:19" s="10" customFormat="1" hidden="1" x14ac:dyDescent="0.25">
      <c r="A350" s="7">
        <v>365</v>
      </c>
      <c r="B350" s="7">
        <v>230313</v>
      </c>
      <c r="C350" s="8" t="s">
        <v>131</v>
      </c>
      <c r="D350" s="41" t="str">
        <f>VLOOKUP(B350,'[1]Ledger 24-25'!$B$5:$AF$562,3,0)</f>
        <v>G</v>
      </c>
      <c r="E350" s="42">
        <f>VLOOKUP(B350,'[1]Ledger 24-25'!$B$5:$AF$562,4,0)</f>
        <v>374</v>
      </c>
      <c r="F350" s="42">
        <f>VLOOKUP(B350,'[1]Ledger 24-25'!$B$5:$AF$562,7,0)</f>
        <v>358</v>
      </c>
      <c r="G350" s="23" t="s">
        <v>819</v>
      </c>
      <c r="H350" s="23">
        <v>2025</v>
      </c>
      <c r="I350" s="30">
        <v>7067</v>
      </c>
      <c r="J350" s="31">
        <v>0</v>
      </c>
      <c r="K350" s="31">
        <v>0</v>
      </c>
      <c r="L350" s="31">
        <v>0</v>
      </c>
      <c r="M350" s="31">
        <v>0</v>
      </c>
      <c r="N350" s="9">
        <v>0</v>
      </c>
      <c r="O350" s="9" t="s">
        <v>822</v>
      </c>
      <c r="P350" s="32">
        <v>7067</v>
      </c>
      <c r="S350" s="44"/>
    </row>
    <row r="351" spans="1:19" s="10" customFormat="1" hidden="1" x14ac:dyDescent="0.25">
      <c r="A351" s="7">
        <v>366</v>
      </c>
      <c r="B351" s="7">
        <v>230325</v>
      </c>
      <c r="C351" s="8" t="s">
        <v>739</v>
      </c>
      <c r="D351" s="41" t="str">
        <f>VLOOKUP(B351,'[1]Ledger 24-25'!$B$5:$AF$562,3,0)</f>
        <v>E</v>
      </c>
      <c r="E351" s="42">
        <f>VLOOKUP(B351,'[1]Ledger 24-25'!$B$5:$AF$562,4,0)</f>
        <v>352</v>
      </c>
      <c r="F351" s="42">
        <f>VLOOKUP(B351,'[1]Ledger 24-25'!$B$5:$AF$562,7,0)</f>
        <v>359</v>
      </c>
      <c r="G351" s="23" t="s">
        <v>819</v>
      </c>
      <c r="H351" s="23">
        <v>2025</v>
      </c>
      <c r="I351" s="30">
        <v>3864</v>
      </c>
      <c r="J351" s="31">
        <v>0</v>
      </c>
      <c r="K351" s="31">
        <v>0</v>
      </c>
      <c r="L351" s="31">
        <v>0</v>
      </c>
      <c r="M351" s="31">
        <v>0</v>
      </c>
      <c r="N351" s="9">
        <v>0</v>
      </c>
      <c r="O351" s="9" t="s">
        <v>822</v>
      </c>
      <c r="P351" s="32">
        <v>3864</v>
      </c>
      <c r="S351" s="44"/>
    </row>
    <row r="352" spans="1:19" s="10" customFormat="1" hidden="1" x14ac:dyDescent="0.25">
      <c r="A352" s="7">
        <v>367</v>
      </c>
      <c r="B352" s="7">
        <v>230340</v>
      </c>
      <c r="C352" s="8" t="s">
        <v>132</v>
      </c>
      <c r="D352" s="41" t="str">
        <f>VLOOKUP(B352,'[1]Ledger 24-25'!$B$5:$AF$562,3,0)</f>
        <v>C</v>
      </c>
      <c r="E352" s="42">
        <f>VLOOKUP(B352,'[1]Ledger 24-25'!$B$5:$AF$562,4,0)</f>
        <v>329</v>
      </c>
      <c r="F352" s="42">
        <f>VLOOKUP(B352,'[1]Ledger 24-25'!$B$5:$AF$562,7,0)</f>
        <v>360</v>
      </c>
      <c r="G352" s="23" t="s">
        <v>819</v>
      </c>
      <c r="H352" s="23">
        <v>2025</v>
      </c>
      <c r="I352" s="30">
        <v>4485</v>
      </c>
      <c r="J352" s="31">
        <v>0</v>
      </c>
      <c r="K352" s="31">
        <v>0</v>
      </c>
      <c r="L352" s="31">
        <v>0</v>
      </c>
      <c r="M352" s="31">
        <v>0</v>
      </c>
      <c r="N352" s="9">
        <v>0</v>
      </c>
      <c r="O352" s="9" t="s">
        <v>822</v>
      </c>
      <c r="P352" s="32">
        <v>4485</v>
      </c>
      <c r="S352" s="44"/>
    </row>
    <row r="353" spans="1:19" s="10" customFormat="1" hidden="1" x14ac:dyDescent="0.25">
      <c r="A353" s="7">
        <v>368</v>
      </c>
      <c r="B353" s="7">
        <v>230342</v>
      </c>
      <c r="C353" s="8" t="s">
        <v>133</v>
      </c>
      <c r="D353" s="41" t="str">
        <f>VLOOKUP(B353,'[1]Ledger 24-25'!$B$5:$AF$562,3,0)</f>
        <v>G</v>
      </c>
      <c r="E353" s="42">
        <f>VLOOKUP(B353,'[1]Ledger 24-25'!$B$5:$AF$562,4,0)</f>
        <v>176</v>
      </c>
      <c r="F353" s="42">
        <f>VLOOKUP(B353,'[1]Ledger 24-25'!$B$5:$AF$562,7,0)</f>
        <v>361</v>
      </c>
      <c r="G353" s="23" t="s">
        <v>819</v>
      </c>
      <c r="H353" s="23">
        <v>2025</v>
      </c>
      <c r="I353" s="30">
        <v>5210</v>
      </c>
      <c r="J353" s="31">
        <v>0</v>
      </c>
      <c r="K353" s="31">
        <v>0</v>
      </c>
      <c r="L353" s="31">
        <v>0</v>
      </c>
      <c r="M353" s="31">
        <v>0</v>
      </c>
      <c r="N353" s="9">
        <v>0</v>
      </c>
      <c r="O353" s="9" t="s">
        <v>822</v>
      </c>
      <c r="P353" s="32">
        <v>5210</v>
      </c>
      <c r="S353" s="44"/>
    </row>
    <row r="354" spans="1:19" s="10" customFormat="1" hidden="1" x14ac:dyDescent="0.25">
      <c r="A354" s="7">
        <v>369</v>
      </c>
      <c r="B354" s="7">
        <v>230351</v>
      </c>
      <c r="C354" s="8" t="s">
        <v>134</v>
      </c>
      <c r="D354" s="41" t="str">
        <f>VLOOKUP(B354,'[1]Ledger 24-25'!$B$5:$AF$562,3,0)</f>
        <v>B</v>
      </c>
      <c r="E354" s="42">
        <f>VLOOKUP(B354,'[1]Ledger 24-25'!$B$5:$AF$562,4,0)</f>
        <v>320</v>
      </c>
      <c r="F354" s="42">
        <f>VLOOKUP(B354,'[1]Ledger 24-25'!$B$5:$AF$562,7,0)</f>
        <v>362</v>
      </c>
      <c r="G354" s="23" t="s">
        <v>819</v>
      </c>
      <c r="H354" s="23">
        <v>2025</v>
      </c>
      <c r="I354" s="30">
        <v>4939</v>
      </c>
      <c r="J354" s="31">
        <v>0</v>
      </c>
      <c r="K354" s="31">
        <v>0</v>
      </c>
      <c r="L354" s="31">
        <v>0</v>
      </c>
      <c r="M354" s="31">
        <v>0</v>
      </c>
      <c r="N354" s="9">
        <v>0</v>
      </c>
      <c r="O354" s="9" t="s">
        <v>822</v>
      </c>
      <c r="P354" s="32">
        <v>4939</v>
      </c>
      <c r="S354" s="44"/>
    </row>
    <row r="355" spans="1:19" s="10" customFormat="1" hidden="1" x14ac:dyDescent="0.25">
      <c r="A355" s="7">
        <v>370</v>
      </c>
      <c r="B355" s="7">
        <v>230353</v>
      </c>
      <c r="C355" s="8" t="s">
        <v>135</v>
      </c>
      <c r="D355" s="41" t="str">
        <f>VLOOKUP(B355,'[1]Ledger 24-25'!$B$5:$AF$562,3,0)</f>
        <v>B</v>
      </c>
      <c r="E355" s="42">
        <f>VLOOKUP(B355,'[1]Ledger 24-25'!$B$5:$AF$562,4,0)</f>
        <v>315</v>
      </c>
      <c r="F355" s="42">
        <f>VLOOKUP(B355,'[1]Ledger 24-25'!$B$5:$AF$562,7,0)</f>
        <v>363</v>
      </c>
      <c r="G355" s="23" t="s">
        <v>819</v>
      </c>
      <c r="H355" s="23">
        <v>2025</v>
      </c>
      <c r="I355" s="30">
        <v>8377</v>
      </c>
      <c r="J355" s="31">
        <v>0</v>
      </c>
      <c r="K355" s="31">
        <v>0</v>
      </c>
      <c r="L355" s="31">
        <v>0</v>
      </c>
      <c r="M355" s="31">
        <v>0</v>
      </c>
      <c r="N355" s="9">
        <v>0</v>
      </c>
      <c r="O355" s="9" t="s">
        <v>822</v>
      </c>
      <c r="P355" s="32">
        <v>8377</v>
      </c>
      <c r="S355" s="44"/>
    </row>
    <row r="356" spans="1:19" s="10" customFormat="1" hidden="1" x14ac:dyDescent="0.25">
      <c r="A356" s="7">
        <v>371</v>
      </c>
      <c r="B356" s="7">
        <v>230354</v>
      </c>
      <c r="C356" s="8" t="s">
        <v>136</v>
      </c>
      <c r="D356" s="41" t="str">
        <f>VLOOKUP(B356,'[1]Ledger 24-25'!$B$5:$AF$562,3,0)</f>
        <v>D</v>
      </c>
      <c r="E356" s="42">
        <f>VLOOKUP(B356,'[1]Ledger 24-25'!$B$5:$AF$562,4,0)</f>
        <v>336</v>
      </c>
      <c r="F356" s="42">
        <f>VLOOKUP(B356,'[1]Ledger 24-25'!$B$5:$AF$562,7,0)</f>
        <v>364</v>
      </c>
      <c r="G356" s="23" t="s">
        <v>819</v>
      </c>
      <c r="H356" s="23">
        <v>2025</v>
      </c>
      <c r="I356" s="30">
        <v>4243</v>
      </c>
      <c r="J356" s="31">
        <v>0</v>
      </c>
      <c r="K356" s="31">
        <v>0</v>
      </c>
      <c r="L356" s="31">
        <v>0</v>
      </c>
      <c r="M356" s="31">
        <v>0</v>
      </c>
      <c r="N356" s="9">
        <v>0</v>
      </c>
      <c r="O356" s="9" t="s">
        <v>822</v>
      </c>
      <c r="P356" s="32">
        <v>4243</v>
      </c>
      <c r="S356" s="44"/>
    </row>
    <row r="357" spans="1:19" s="10" customFormat="1" hidden="1" x14ac:dyDescent="0.25">
      <c r="A357" s="7">
        <v>372</v>
      </c>
      <c r="B357" s="7">
        <v>230355</v>
      </c>
      <c r="C357" s="8" t="s">
        <v>137</v>
      </c>
      <c r="D357" s="41" t="str">
        <f>VLOOKUP(B357,'[1]Ledger 24-25'!$B$5:$AF$562,3,0)</f>
        <v>G</v>
      </c>
      <c r="E357" s="42">
        <f>VLOOKUP(B357,'[1]Ledger 24-25'!$B$5:$AF$562,4,0)</f>
        <v>378</v>
      </c>
      <c r="F357" s="42">
        <f>VLOOKUP(B357,'[1]Ledger 24-25'!$B$5:$AF$562,7,0)</f>
        <v>365</v>
      </c>
      <c r="G357" s="23" t="s">
        <v>819</v>
      </c>
      <c r="H357" s="23">
        <v>2025</v>
      </c>
      <c r="I357" s="30">
        <v>3432</v>
      </c>
      <c r="J357" s="31">
        <v>0</v>
      </c>
      <c r="K357" s="31">
        <v>0</v>
      </c>
      <c r="L357" s="31">
        <v>0</v>
      </c>
      <c r="M357" s="31">
        <v>0</v>
      </c>
      <c r="N357" s="9">
        <v>0</v>
      </c>
      <c r="O357" s="9" t="s">
        <v>822</v>
      </c>
      <c r="P357" s="32">
        <v>3432</v>
      </c>
      <c r="S357" s="44"/>
    </row>
    <row r="358" spans="1:19" s="10" customFormat="1" hidden="1" x14ac:dyDescent="0.25">
      <c r="A358" s="7">
        <v>373</v>
      </c>
      <c r="B358" s="7">
        <v>230356</v>
      </c>
      <c r="C358" s="8" t="s">
        <v>138</v>
      </c>
      <c r="D358" s="41" t="str">
        <f>VLOOKUP(B358,'[1]Ledger 24-25'!$B$5:$AF$562,3,0)</f>
        <v>G</v>
      </c>
      <c r="E358" s="42">
        <f>VLOOKUP(B358,'[1]Ledger 24-25'!$B$5:$AF$562,4,0)</f>
        <v>376</v>
      </c>
      <c r="F358" s="42">
        <f>VLOOKUP(B358,'[1]Ledger 24-25'!$B$5:$AF$562,7,0)</f>
        <v>366</v>
      </c>
      <c r="G358" s="23" t="s">
        <v>819</v>
      </c>
      <c r="H358" s="23">
        <v>2025</v>
      </c>
      <c r="I358" s="30">
        <v>4585</v>
      </c>
      <c r="J358" s="31">
        <v>0</v>
      </c>
      <c r="K358" s="31">
        <v>0</v>
      </c>
      <c r="L358" s="31">
        <v>0</v>
      </c>
      <c r="M358" s="31">
        <v>0</v>
      </c>
      <c r="N358" s="9">
        <v>0</v>
      </c>
      <c r="O358" s="9" t="s">
        <v>822</v>
      </c>
      <c r="P358" s="32">
        <v>4585</v>
      </c>
      <c r="S358" s="44"/>
    </row>
    <row r="359" spans="1:19" s="10" customFormat="1" hidden="1" x14ac:dyDescent="0.25">
      <c r="A359" s="7">
        <v>374</v>
      </c>
      <c r="B359" s="7">
        <v>230359</v>
      </c>
      <c r="C359" s="8" t="s">
        <v>139</v>
      </c>
      <c r="D359" s="41" t="str">
        <f>VLOOKUP(B359,'[1]Ledger 24-25'!$B$5:$AF$562,3,0)</f>
        <v>B</v>
      </c>
      <c r="E359" s="42">
        <f>VLOOKUP(B359,'[1]Ledger 24-25'!$B$5:$AF$562,4,0)</f>
        <v>315</v>
      </c>
      <c r="F359" s="42">
        <f>VLOOKUP(B359,'[1]Ledger 24-25'!$B$5:$AF$562,7,0)</f>
        <v>367</v>
      </c>
      <c r="G359" s="23" t="s">
        <v>819</v>
      </c>
      <c r="H359" s="23">
        <v>2025</v>
      </c>
      <c r="I359" s="30">
        <v>5116</v>
      </c>
      <c r="J359" s="31">
        <v>0</v>
      </c>
      <c r="K359" s="31">
        <v>0</v>
      </c>
      <c r="L359" s="31">
        <v>0</v>
      </c>
      <c r="M359" s="31">
        <v>0</v>
      </c>
      <c r="N359" s="9">
        <v>0</v>
      </c>
      <c r="O359" s="9" t="s">
        <v>822</v>
      </c>
      <c r="P359" s="32">
        <v>5116</v>
      </c>
      <c r="S359" s="44"/>
    </row>
    <row r="360" spans="1:19" s="10" customFormat="1" hidden="1" x14ac:dyDescent="0.25">
      <c r="A360" s="7">
        <v>375</v>
      </c>
      <c r="B360" s="7">
        <v>230366</v>
      </c>
      <c r="C360" s="8" t="s">
        <v>140</v>
      </c>
      <c r="D360" s="41" t="str">
        <f>VLOOKUP(B360,'[1]Ledger 24-25'!$B$5:$AF$562,3,0)</f>
        <v>G</v>
      </c>
      <c r="E360" s="42">
        <f>VLOOKUP(B360,'[1]Ledger 24-25'!$B$5:$AF$562,4,0)</f>
        <v>276</v>
      </c>
      <c r="F360" s="42">
        <f>VLOOKUP(B360,'[1]Ledger 24-25'!$B$5:$AF$562,7,0)</f>
        <v>368</v>
      </c>
      <c r="G360" s="23" t="s">
        <v>819</v>
      </c>
      <c r="H360" s="23">
        <v>2025</v>
      </c>
      <c r="I360" s="30">
        <v>3765</v>
      </c>
      <c r="J360" s="31">
        <v>0</v>
      </c>
      <c r="K360" s="31">
        <v>0</v>
      </c>
      <c r="L360" s="31">
        <v>0</v>
      </c>
      <c r="M360" s="31">
        <v>0</v>
      </c>
      <c r="N360" s="9">
        <v>0</v>
      </c>
      <c r="O360" s="9" t="s">
        <v>822</v>
      </c>
      <c r="P360" s="32">
        <v>3765</v>
      </c>
      <c r="S360" s="44"/>
    </row>
    <row r="361" spans="1:19" s="10" customFormat="1" hidden="1" x14ac:dyDescent="0.25">
      <c r="A361" s="7">
        <v>376</v>
      </c>
      <c r="B361" s="7">
        <v>230369</v>
      </c>
      <c r="C361" s="8" t="s">
        <v>141</v>
      </c>
      <c r="D361" s="41" t="str">
        <f>VLOOKUP(B361,'[1]Ledger 24-25'!$B$5:$AF$562,3,0)</f>
        <v>G</v>
      </c>
      <c r="E361" s="42">
        <f>VLOOKUP(B361,'[1]Ledger 24-25'!$B$5:$AF$562,4,0)</f>
        <v>277</v>
      </c>
      <c r="F361" s="42">
        <f>VLOOKUP(B361,'[1]Ledger 24-25'!$B$5:$AF$562,7,0)</f>
        <v>369</v>
      </c>
      <c r="G361" s="23" t="s">
        <v>819</v>
      </c>
      <c r="H361" s="23">
        <v>2025</v>
      </c>
      <c r="I361" s="30">
        <v>4039</v>
      </c>
      <c r="J361" s="31">
        <v>-105</v>
      </c>
      <c r="K361" s="31">
        <v>0</v>
      </c>
      <c r="L361" s="31">
        <v>0</v>
      </c>
      <c r="M361" s="31">
        <v>0</v>
      </c>
      <c r="N361" s="9">
        <v>0</v>
      </c>
      <c r="O361" s="9" t="s">
        <v>822</v>
      </c>
      <c r="P361" s="32">
        <v>3934</v>
      </c>
      <c r="S361" s="44"/>
    </row>
    <row r="362" spans="1:19" s="10" customFormat="1" hidden="1" x14ac:dyDescent="0.25">
      <c r="A362" s="7">
        <v>377</v>
      </c>
      <c r="B362" s="7">
        <v>230379</v>
      </c>
      <c r="C362" s="8" t="s">
        <v>142</v>
      </c>
      <c r="D362" s="41" t="str">
        <f>VLOOKUP(B362,'[1]Ledger 24-25'!$B$5:$AF$562,3,0)</f>
        <v>G</v>
      </c>
      <c r="E362" s="42">
        <f>VLOOKUP(B362,'[1]Ledger 24-25'!$B$5:$AF$562,4,0)</f>
        <v>170</v>
      </c>
      <c r="F362" s="42">
        <f>VLOOKUP(B362,'[1]Ledger 24-25'!$B$5:$AF$562,7,0)</f>
        <v>370</v>
      </c>
      <c r="G362" s="23" t="s">
        <v>819</v>
      </c>
      <c r="H362" s="23">
        <v>2025</v>
      </c>
      <c r="I362" s="30">
        <v>10149</v>
      </c>
      <c r="J362" s="31">
        <v>0</v>
      </c>
      <c r="K362" s="31">
        <v>0</v>
      </c>
      <c r="L362" s="31">
        <v>0</v>
      </c>
      <c r="M362" s="31">
        <v>0</v>
      </c>
      <c r="N362" s="9">
        <v>0</v>
      </c>
      <c r="O362" s="9" t="s">
        <v>822</v>
      </c>
      <c r="P362" s="32">
        <v>10149</v>
      </c>
      <c r="S362" s="44"/>
    </row>
    <row r="363" spans="1:19" s="10" customFormat="1" hidden="1" x14ac:dyDescent="0.25">
      <c r="A363" s="7">
        <v>378</v>
      </c>
      <c r="B363" s="7">
        <v>230385</v>
      </c>
      <c r="C363" s="8" t="s">
        <v>143</v>
      </c>
      <c r="D363" s="41" t="str">
        <f>VLOOKUP(B363,'[1]Ledger 24-25'!$B$5:$AF$562,3,0)</f>
        <v>G</v>
      </c>
      <c r="E363" s="42">
        <f>VLOOKUP(B363,'[1]Ledger 24-25'!$B$5:$AF$562,4,0)</f>
        <v>169</v>
      </c>
      <c r="F363" s="42">
        <f>VLOOKUP(B363,'[1]Ledger 24-25'!$B$5:$AF$562,7,0)</f>
        <v>371</v>
      </c>
      <c r="G363" s="23" t="s">
        <v>819</v>
      </c>
      <c r="H363" s="23">
        <v>2025</v>
      </c>
      <c r="I363" s="30">
        <v>4970</v>
      </c>
      <c r="J363" s="31">
        <v>0</v>
      </c>
      <c r="K363" s="31">
        <v>0</v>
      </c>
      <c r="L363" s="31">
        <v>0</v>
      </c>
      <c r="M363" s="31">
        <v>0</v>
      </c>
      <c r="N363" s="9">
        <v>0</v>
      </c>
      <c r="O363" s="9" t="s">
        <v>822</v>
      </c>
      <c r="P363" s="32">
        <v>4970</v>
      </c>
      <c r="S363" s="44"/>
    </row>
    <row r="364" spans="1:19" s="10" customFormat="1" hidden="1" x14ac:dyDescent="0.25">
      <c r="A364" s="7">
        <v>379</v>
      </c>
      <c r="B364" s="7">
        <v>230390</v>
      </c>
      <c r="C364" s="8" t="s">
        <v>144</v>
      </c>
      <c r="D364" s="41" t="str">
        <f>VLOOKUP(B364,'[1]Ledger 24-25'!$B$5:$AF$562,3,0)</f>
        <v>G</v>
      </c>
      <c r="E364" s="42">
        <f>VLOOKUP(B364,'[1]Ledger 24-25'!$B$5:$AF$562,4,0)</f>
        <v>273</v>
      </c>
      <c r="F364" s="42">
        <f>VLOOKUP(B364,'[1]Ledger 24-25'!$B$5:$AF$562,7,0)</f>
        <v>372</v>
      </c>
      <c r="G364" s="23" t="s">
        <v>819</v>
      </c>
      <c r="H364" s="23">
        <v>2025</v>
      </c>
      <c r="I364" s="30">
        <v>3763</v>
      </c>
      <c r="J364" s="31">
        <v>0</v>
      </c>
      <c r="K364" s="31">
        <v>0</v>
      </c>
      <c r="L364" s="31">
        <v>0</v>
      </c>
      <c r="M364" s="31">
        <v>0</v>
      </c>
      <c r="N364" s="9">
        <v>0</v>
      </c>
      <c r="O364" s="9" t="s">
        <v>822</v>
      </c>
      <c r="P364" s="32">
        <v>3763</v>
      </c>
      <c r="S364" s="44"/>
    </row>
    <row r="365" spans="1:19" s="10" customFormat="1" hidden="1" x14ac:dyDescent="0.25">
      <c r="A365" s="7">
        <v>380</v>
      </c>
      <c r="B365" s="7">
        <v>230402</v>
      </c>
      <c r="C365" s="8" t="s">
        <v>145</v>
      </c>
      <c r="D365" s="41" t="str">
        <f>VLOOKUP(B365,'[1]Ledger 24-25'!$B$5:$AF$562,3,0)</f>
        <v>D</v>
      </c>
      <c r="E365" s="42">
        <f>VLOOKUP(B365,'[1]Ledger 24-25'!$B$5:$AF$562,4,0)</f>
        <v>340</v>
      </c>
      <c r="F365" s="42">
        <f>VLOOKUP(B365,'[1]Ledger 24-25'!$B$5:$AF$562,7,0)</f>
        <v>373</v>
      </c>
      <c r="G365" s="23" t="s">
        <v>819</v>
      </c>
      <c r="H365" s="23">
        <v>2025</v>
      </c>
      <c r="I365" s="30">
        <v>3960</v>
      </c>
      <c r="J365" s="31">
        <v>0</v>
      </c>
      <c r="K365" s="31">
        <v>0</v>
      </c>
      <c r="L365" s="31">
        <v>0</v>
      </c>
      <c r="M365" s="31">
        <v>0</v>
      </c>
      <c r="N365" s="9">
        <v>0</v>
      </c>
      <c r="O365" s="9" t="s">
        <v>822</v>
      </c>
      <c r="P365" s="32">
        <v>3960</v>
      </c>
      <c r="S365" s="44"/>
    </row>
    <row r="366" spans="1:19" s="10" customFormat="1" hidden="1" x14ac:dyDescent="0.25">
      <c r="A366" s="7">
        <v>381</v>
      </c>
      <c r="B366" s="7">
        <v>230439</v>
      </c>
      <c r="C366" s="8" t="s">
        <v>146</v>
      </c>
      <c r="D366" s="41" t="str">
        <f>VLOOKUP(B366,'[1]Ledger 24-25'!$B$5:$AF$562,3,0)</f>
        <v>G</v>
      </c>
      <c r="E366" s="42">
        <f>VLOOKUP(B366,'[1]Ledger 24-25'!$B$5:$AF$562,4,0)</f>
        <v>172</v>
      </c>
      <c r="F366" s="42">
        <f>VLOOKUP(B366,'[1]Ledger 24-25'!$B$5:$AF$562,7,0)</f>
        <v>374</v>
      </c>
      <c r="G366" s="23" t="s">
        <v>819</v>
      </c>
      <c r="H366" s="23">
        <v>2025</v>
      </c>
      <c r="I366" s="30">
        <v>5323</v>
      </c>
      <c r="J366" s="31">
        <v>-290</v>
      </c>
      <c r="K366" s="31">
        <v>0</v>
      </c>
      <c r="L366" s="31">
        <v>0</v>
      </c>
      <c r="M366" s="31">
        <v>0</v>
      </c>
      <c r="N366" s="9">
        <v>0</v>
      </c>
      <c r="O366" s="9" t="s">
        <v>822</v>
      </c>
      <c r="P366" s="32">
        <v>5033</v>
      </c>
      <c r="S366" s="44"/>
    </row>
    <row r="367" spans="1:19" s="10" customFormat="1" hidden="1" x14ac:dyDescent="0.25">
      <c r="A367" s="7">
        <v>382</v>
      </c>
      <c r="B367" s="7">
        <v>230445</v>
      </c>
      <c r="C367" s="8" t="s">
        <v>147</v>
      </c>
      <c r="D367" s="41" t="str">
        <f>VLOOKUP(B367,'[1]Ledger 24-25'!$B$5:$AF$562,3,0)</f>
        <v>D</v>
      </c>
      <c r="E367" s="42">
        <f>VLOOKUP(B367,'[1]Ledger 24-25'!$B$5:$AF$562,4,0)</f>
        <v>343</v>
      </c>
      <c r="F367" s="42">
        <f>VLOOKUP(B367,'[1]Ledger 24-25'!$B$5:$AF$562,7,0)</f>
        <v>375</v>
      </c>
      <c r="G367" s="23" t="s">
        <v>819</v>
      </c>
      <c r="H367" s="23">
        <v>2025</v>
      </c>
      <c r="I367" s="30">
        <v>4791</v>
      </c>
      <c r="J367" s="31">
        <v>0</v>
      </c>
      <c r="K367" s="31">
        <v>0</v>
      </c>
      <c r="L367" s="31">
        <v>0</v>
      </c>
      <c r="M367" s="31">
        <v>0</v>
      </c>
      <c r="N367" s="9">
        <v>0</v>
      </c>
      <c r="O367" s="9" t="s">
        <v>822</v>
      </c>
      <c r="P367" s="32">
        <v>4791</v>
      </c>
      <c r="S367" s="44"/>
    </row>
    <row r="368" spans="1:19" s="10" customFormat="1" hidden="1" x14ac:dyDescent="0.25">
      <c r="A368" s="7">
        <v>383</v>
      </c>
      <c r="B368" s="7">
        <v>230449</v>
      </c>
      <c r="C368" s="8" t="s">
        <v>148</v>
      </c>
      <c r="D368" s="41" t="str">
        <f>VLOOKUP(B368,'[1]Ledger 24-25'!$B$5:$AF$562,3,0)</f>
        <v>G</v>
      </c>
      <c r="E368" s="42">
        <f>VLOOKUP(B368,'[1]Ledger 24-25'!$B$5:$AF$562,4,0)</f>
        <v>372</v>
      </c>
      <c r="F368" s="42">
        <f>VLOOKUP(B368,'[1]Ledger 24-25'!$B$5:$AF$562,7,0)</f>
        <v>376</v>
      </c>
      <c r="G368" s="23" t="s">
        <v>819</v>
      </c>
      <c r="H368" s="23">
        <v>2025</v>
      </c>
      <c r="I368" s="30">
        <v>4170</v>
      </c>
      <c r="J368" s="31">
        <v>-135</v>
      </c>
      <c r="K368" s="31">
        <v>0</v>
      </c>
      <c r="L368" s="31">
        <v>0</v>
      </c>
      <c r="M368" s="31">
        <v>0</v>
      </c>
      <c r="N368" s="9">
        <v>0</v>
      </c>
      <c r="O368" s="9" t="s">
        <v>822</v>
      </c>
      <c r="P368" s="32">
        <v>4035</v>
      </c>
      <c r="S368" s="44"/>
    </row>
    <row r="369" spans="1:19" s="10" customFormat="1" hidden="1" x14ac:dyDescent="0.25">
      <c r="A369" s="7">
        <v>384</v>
      </c>
      <c r="B369" s="7">
        <v>230451</v>
      </c>
      <c r="C369" s="8" t="s">
        <v>149</v>
      </c>
      <c r="D369" s="41" t="str">
        <f>VLOOKUP(B369,'[1]Ledger 24-25'!$B$5:$AF$562,3,0)</f>
        <v>B</v>
      </c>
      <c r="E369" s="42">
        <f>VLOOKUP(B369,'[1]Ledger 24-25'!$B$5:$AF$562,4,0)</f>
        <v>312</v>
      </c>
      <c r="F369" s="42">
        <f>VLOOKUP(B369,'[1]Ledger 24-25'!$B$5:$AF$562,7,0)</f>
        <v>377</v>
      </c>
      <c r="G369" s="23" t="s">
        <v>819</v>
      </c>
      <c r="H369" s="23">
        <v>2025</v>
      </c>
      <c r="I369" s="30">
        <v>7830</v>
      </c>
      <c r="J369" s="31">
        <v>0</v>
      </c>
      <c r="K369" s="31">
        <v>0</v>
      </c>
      <c r="L369" s="31">
        <v>0</v>
      </c>
      <c r="M369" s="31">
        <v>0</v>
      </c>
      <c r="N369" s="9">
        <v>0</v>
      </c>
      <c r="O369" s="9" t="s">
        <v>822</v>
      </c>
      <c r="P369" s="32">
        <v>7830</v>
      </c>
      <c r="S369" s="44"/>
    </row>
    <row r="370" spans="1:19" s="10" customFormat="1" hidden="1" x14ac:dyDescent="0.25">
      <c r="A370" s="7">
        <v>385</v>
      </c>
      <c r="B370" s="7">
        <v>230452</v>
      </c>
      <c r="C370" s="8" t="s">
        <v>149</v>
      </c>
      <c r="D370" s="41" t="str">
        <f>VLOOKUP(B370,'[1]Ledger 24-25'!$B$5:$AF$562,3,0)</f>
        <v>C</v>
      </c>
      <c r="E370" s="42">
        <f>VLOOKUP(B370,'[1]Ledger 24-25'!$B$5:$AF$562,4,0)</f>
        <v>329</v>
      </c>
      <c r="F370" s="42">
        <f>VLOOKUP(B370,'[1]Ledger 24-25'!$B$5:$AF$562,7,0)</f>
        <v>378</v>
      </c>
      <c r="G370" s="23" t="s">
        <v>819</v>
      </c>
      <c r="H370" s="23">
        <v>2025</v>
      </c>
      <c r="I370" s="30">
        <v>4067</v>
      </c>
      <c r="J370" s="31">
        <v>0</v>
      </c>
      <c r="K370" s="31">
        <v>0</v>
      </c>
      <c r="L370" s="31">
        <v>0</v>
      </c>
      <c r="M370" s="31">
        <v>0</v>
      </c>
      <c r="N370" s="9">
        <v>0</v>
      </c>
      <c r="O370" s="9" t="s">
        <v>822</v>
      </c>
      <c r="P370" s="32">
        <v>4067</v>
      </c>
      <c r="S370" s="44"/>
    </row>
    <row r="371" spans="1:19" s="10" customFormat="1" hidden="1" x14ac:dyDescent="0.25">
      <c r="A371" s="7">
        <v>386</v>
      </c>
      <c r="B371" s="7">
        <v>230461</v>
      </c>
      <c r="C371" s="8" t="s">
        <v>150</v>
      </c>
      <c r="D371" s="41" t="str">
        <f>VLOOKUP(B371,'[1]Ledger 24-25'!$B$5:$AF$562,3,0)</f>
        <v>G</v>
      </c>
      <c r="E371" s="42">
        <f>VLOOKUP(B371,'[1]Ledger 24-25'!$B$5:$AF$562,4,0)</f>
        <v>168</v>
      </c>
      <c r="F371" s="42">
        <f>VLOOKUP(B371,'[1]Ledger 24-25'!$B$5:$AF$562,7,0)</f>
        <v>379</v>
      </c>
      <c r="G371" s="23" t="s">
        <v>819</v>
      </c>
      <c r="H371" s="23">
        <v>2025</v>
      </c>
      <c r="I371" s="30">
        <v>8082</v>
      </c>
      <c r="J371" s="31">
        <v>0</v>
      </c>
      <c r="K371" s="31">
        <v>0</v>
      </c>
      <c r="L371" s="31">
        <v>0</v>
      </c>
      <c r="M371" s="31">
        <v>0</v>
      </c>
      <c r="N371" s="9">
        <v>0</v>
      </c>
      <c r="O371" s="9" t="s">
        <v>822</v>
      </c>
      <c r="P371" s="32">
        <v>8082</v>
      </c>
      <c r="S371" s="44"/>
    </row>
    <row r="372" spans="1:19" s="10" customFormat="1" hidden="1" x14ac:dyDescent="0.25">
      <c r="A372" s="7">
        <v>387</v>
      </c>
      <c r="B372" s="7">
        <v>230468</v>
      </c>
      <c r="C372" s="8" t="s">
        <v>151</v>
      </c>
      <c r="D372" s="41" t="str">
        <f>VLOOKUP(B372,'[1]Ledger 24-25'!$B$5:$AF$562,3,0)</f>
        <v>G</v>
      </c>
      <c r="E372" s="42">
        <f>VLOOKUP(B372,'[1]Ledger 24-25'!$B$5:$AF$562,4,0)</f>
        <v>377</v>
      </c>
      <c r="F372" s="42">
        <f>VLOOKUP(B372,'[1]Ledger 24-25'!$B$5:$AF$562,7,0)</f>
        <v>380</v>
      </c>
      <c r="G372" s="23" t="s">
        <v>819</v>
      </c>
      <c r="H372" s="23">
        <v>2025</v>
      </c>
      <c r="I372" s="30">
        <v>3706</v>
      </c>
      <c r="J372" s="31">
        <v>165</v>
      </c>
      <c r="K372" s="31">
        <v>0</v>
      </c>
      <c r="L372" s="31">
        <v>0</v>
      </c>
      <c r="M372" s="31">
        <v>0</v>
      </c>
      <c r="N372" s="9">
        <v>0</v>
      </c>
      <c r="O372" s="9" t="s">
        <v>822</v>
      </c>
      <c r="P372" s="32">
        <v>3871</v>
      </c>
      <c r="S372" s="44"/>
    </row>
    <row r="373" spans="1:19" s="10" customFormat="1" hidden="1" x14ac:dyDescent="0.25">
      <c r="A373" s="7">
        <v>388</v>
      </c>
      <c r="B373" s="7">
        <v>230472</v>
      </c>
      <c r="C373" s="8" t="s">
        <v>152</v>
      </c>
      <c r="D373" s="41" t="str">
        <f>VLOOKUP(B373,'[1]Ledger 24-25'!$B$5:$AF$562,3,0)</f>
        <v>G</v>
      </c>
      <c r="E373" s="42">
        <f>VLOOKUP(B373,'[1]Ledger 24-25'!$B$5:$AF$562,4,0)</f>
        <v>168</v>
      </c>
      <c r="F373" s="42">
        <f>VLOOKUP(B373,'[1]Ledger 24-25'!$B$5:$AF$562,7,0)</f>
        <v>381</v>
      </c>
      <c r="G373" s="23" t="s">
        <v>819</v>
      </c>
      <c r="H373" s="23">
        <v>2025</v>
      </c>
      <c r="I373" s="30">
        <v>3722</v>
      </c>
      <c r="J373" s="31">
        <v>0</v>
      </c>
      <c r="K373" s="31">
        <v>0</v>
      </c>
      <c r="L373" s="31">
        <v>0</v>
      </c>
      <c r="M373" s="31">
        <v>0</v>
      </c>
      <c r="N373" s="9">
        <v>0</v>
      </c>
      <c r="O373" s="9" t="s">
        <v>822</v>
      </c>
      <c r="P373" s="32">
        <v>3722</v>
      </c>
      <c r="S373" s="44"/>
    </row>
    <row r="374" spans="1:19" s="10" customFormat="1" hidden="1" x14ac:dyDescent="0.25">
      <c r="A374" s="7">
        <v>389</v>
      </c>
      <c r="B374" s="7">
        <v>230489</v>
      </c>
      <c r="C374" s="8" t="s">
        <v>153</v>
      </c>
      <c r="D374" s="41" t="str">
        <f>VLOOKUP(B374,'[1]Ledger 24-25'!$B$5:$AF$562,3,0)</f>
        <v>B</v>
      </c>
      <c r="E374" s="42">
        <f>VLOOKUP(B374,'[1]Ledger 24-25'!$B$5:$AF$562,4,0)</f>
        <v>321</v>
      </c>
      <c r="F374" s="42">
        <f>VLOOKUP(B374,'[1]Ledger 24-25'!$B$5:$AF$562,7,0)</f>
        <v>382</v>
      </c>
      <c r="G374" s="23" t="s">
        <v>819</v>
      </c>
      <c r="H374" s="23">
        <v>2025</v>
      </c>
      <c r="I374" s="30">
        <v>4117</v>
      </c>
      <c r="J374" s="31">
        <v>0</v>
      </c>
      <c r="K374" s="31">
        <v>0</v>
      </c>
      <c r="L374" s="31">
        <v>0</v>
      </c>
      <c r="M374" s="31">
        <v>0</v>
      </c>
      <c r="N374" s="9">
        <v>0</v>
      </c>
      <c r="O374" s="9" t="s">
        <v>822</v>
      </c>
      <c r="P374" s="32">
        <v>4117</v>
      </c>
      <c r="S374" s="44"/>
    </row>
    <row r="375" spans="1:19" s="10" customFormat="1" hidden="1" x14ac:dyDescent="0.25">
      <c r="A375" s="7">
        <v>390</v>
      </c>
      <c r="B375" s="7">
        <v>230502</v>
      </c>
      <c r="C375" s="8" t="s">
        <v>154</v>
      </c>
      <c r="D375" s="41" t="str">
        <f>VLOOKUP(B375,'[1]Ledger 24-25'!$B$5:$AF$562,3,0)</f>
        <v>G</v>
      </c>
      <c r="E375" s="42">
        <f>VLOOKUP(B375,'[1]Ledger 24-25'!$B$5:$AF$562,4,0)</f>
        <v>376</v>
      </c>
      <c r="F375" s="42">
        <f>VLOOKUP(B375,'[1]Ledger 24-25'!$B$5:$AF$562,7,0)</f>
        <v>383</v>
      </c>
      <c r="G375" s="23" t="s">
        <v>819</v>
      </c>
      <c r="H375" s="23">
        <v>2025</v>
      </c>
      <c r="I375" s="30">
        <v>3408</v>
      </c>
      <c r="J375" s="31">
        <v>0</v>
      </c>
      <c r="K375" s="31">
        <v>0</v>
      </c>
      <c r="L375" s="31">
        <v>0</v>
      </c>
      <c r="M375" s="31">
        <v>0</v>
      </c>
      <c r="N375" s="9">
        <v>0</v>
      </c>
      <c r="O375" s="9" t="s">
        <v>822</v>
      </c>
      <c r="P375" s="32">
        <v>3408</v>
      </c>
      <c r="S375" s="44"/>
    </row>
    <row r="376" spans="1:19" s="10" customFormat="1" hidden="1" x14ac:dyDescent="0.25">
      <c r="A376" s="7">
        <v>391</v>
      </c>
      <c r="B376" s="7">
        <v>230506</v>
      </c>
      <c r="C376" s="8" t="s">
        <v>155</v>
      </c>
      <c r="D376" s="41" t="str">
        <f>VLOOKUP(B376,'[1]Ledger 24-25'!$B$5:$AF$562,3,0)</f>
        <v>G</v>
      </c>
      <c r="E376" s="42">
        <f>VLOOKUP(B376,'[1]Ledger 24-25'!$B$5:$AF$562,4,0)</f>
        <v>375</v>
      </c>
      <c r="F376" s="42">
        <f>VLOOKUP(B376,'[1]Ledger 24-25'!$B$5:$AF$562,7,0)</f>
        <v>384</v>
      </c>
      <c r="G376" s="23" t="s">
        <v>819</v>
      </c>
      <c r="H376" s="23">
        <v>2025</v>
      </c>
      <c r="I376" s="30">
        <v>4998</v>
      </c>
      <c r="J376" s="31">
        <v>0</v>
      </c>
      <c r="K376" s="31">
        <v>0</v>
      </c>
      <c r="L376" s="31">
        <v>0</v>
      </c>
      <c r="M376" s="31">
        <v>0</v>
      </c>
      <c r="N376" s="9">
        <v>0</v>
      </c>
      <c r="O376" s="9" t="s">
        <v>822</v>
      </c>
      <c r="P376" s="32">
        <v>4998</v>
      </c>
      <c r="S376" s="44"/>
    </row>
    <row r="377" spans="1:19" s="10" customFormat="1" hidden="1" x14ac:dyDescent="0.25">
      <c r="A377" s="7">
        <v>392</v>
      </c>
      <c r="B377" s="7">
        <v>230516</v>
      </c>
      <c r="C377" s="8" t="s">
        <v>156</v>
      </c>
      <c r="D377" s="41" t="str">
        <f>VLOOKUP(B377,'[1]Ledger 24-25'!$B$5:$AF$562,3,0)</f>
        <v>D</v>
      </c>
      <c r="E377" s="42">
        <f>VLOOKUP(B377,'[1]Ledger 24-25'!$B$5:$AF$562,4,0)</f>
        <v>342</v>
      </c>
      <c r="F377" s="42">
        <f>VLOOKUP(B377,'[1]Ledger 24-25'!$B$5:$AF$562,7,0)</f>
        <v>385</v>
      </c>
      <c r="G377" s="23" t="s">
        <v>819</v>
      </c>
      <c r="H377" s="23">
        <v>2025</v>
      </c>
      <c r="I377" s="30">
        <v>4362</v>
      </c>
      <c r="J377" s="31">
        <v>0</v>
      </c>
      <c r="K377" s="31">
        <v>0</v>
      </c>
      <c r="L377" s="31">
        <v>0</v>
      </c>
      <c r="M377" s="31">
        <v>0</v>
      </c>
      <c r="N377" s="9">
        <v>0</v>
      </c>
      <c r="O377" s="9" t="s">
        <v>822</v>
      </c>
      <c r="P377" s="32">
        <v>4362</v>
      </c>
      <c r="S377" s="44"/>
    </row>
    <row r="378" spans="1:19" s="10" customFormat="1" hidden="1" x14ac:dyDescent="0.25">
      <c r="A378" s="7">
        <v>393</v>
      </c>
      <c r="B378" s="7">
        <v>230522</v>
      </c>
      <c r="C378" s="8" t="s">
        <v>157</v>
      </c>
      <c r="D378" s="41" t="str">
        <f>VLOOKUP(B378,'[1]Ledger 24-25'!$B$5:$AF$562,3,0)</f>
        <v>D</v>
      </c>
      <c r="E378" s="42">
        <f>VLOOKUP(B378,'[1]Ledger 24-25'!$B$5:$AF$562,4,0)</f>
        <v>344</v>
      </c>
      <c r="F378" s="42">
        <f>VLOOKUP(B378,'[1]Ledger 24-25'!$B$5:$AF$562,7,0)</f>
        <v>386</v>
      </c>
      <c r="G378" s="23" t="s">
        <v>819</v>
      </c>
      <c r="H378" s="23">
        <v>2025</v>
      </c>
      <c r="I378" s="30">
        <v>6871</v>
      </c>
      <c r="J378" s="31">
        <v>0</v>
      </c>
      <c r="K378" s="31">
        <v>0</v>
      </c>
      <c r="L378" s="31">
        <v>0</v>
      </c>
      <c r="M378" s="31">
        <v>0</v>
      </c>
      <c r="N378" s="9">
        <v>0</v>
      </c>
      <c r="O378" s="9" t="s">
        <v>822</v>
      </c>
      <c r="P378" s="32">
        <v>6871</v>
      </c>
      <c r="S378" s="44"/>
    </row>
    <row r="379" spans="1:19" s="10" customFormat="1" hidden="1" x14ac:dyDescent="0.25">
      <c r="A379" s="7">
        <v>394</v>
      </c>
      <c r="B379" s="7">
        <v>230529</v>
      </c>
      <c r="C379" s="8" t="s">
        <v>158</v>
      </c>
      <c r="D379" s="41" t="str">
        <f>VLOOKUP(B379,'[1]Ledger 24-25'!$B$5:$AF$562,3,0)</f>
        <v>G</v>
      </c>
      <c r="E379" s="42">
        <f>VLOOKUP(B379,'[1]Ledger 24-25'!$B$5:$AF$562,4,0)</f>
        <v>273</v>
      </c>
      <c r="F379" s="42">
        <f>VLOOKUP(B379,'[1]Ledger 24-25'!$B$5:$AF$562,7,0)</f>
        <v>387</v>
      </c>
      <c r="G379" s="23" t="s">
        <v>819</v>
      </c>
      <c r="H379" s="23">
        <v>2025</v>
      </c>
      <c r="I379" s="30">
        <v>3981</v>
      </c>
      <c r="J379" s="31">
        <v>0</v>
      </c>
      <c r="K379" s="31">
        <v>0</v>
      </c>
      <c r="L379" s="31">
        <v>0</v>
      </c>
      <c r="M379" s="31">
        <v>0</v>
      </c>
      <c r="N379" s="9">
        <v>0</v>
      </c>
      <c r="O379" s="9" t="s">
        <v>822</v>
      </c>
      <c r="P379" s="32">
        <v>3981</v>
      </c>
      <c r="S379" s="44"/>
    </row>
    <row r="380" spans="1:19" s="10" customFormat="1" hidden="1" x14ac:dyDescent="0.25">
      <c r="A380" s="7">
        <v>395</v>
      </c>
      <c r="B380" s="7">
        <v>230530</v>
      </c>
      <c r="C380" s="8" t="s">
        <v>159</v>
      </c>
      <c r="D380" s="41" t="str">
        <f>VLOOKUP(B380,'[1]Ledger 24-25'!$B$5:$AF$562,3,0)</f>
        <v>C</v>
      </c>
      <c r="E380" s="42">
        <f>VLOOKUP(B380,'[1]Ledger 24-25'!$B$5:$AF$562,4,0)</f>
        <v>330</v>
      </c>
      <c r="F380" s="42">
        <f>VLOOKUP(B380,'[1]Ledger 24-25'!$B$5:$AF$562,7,0)</f>
        <v>388</v>
      </c>
      <c r="G380" s="23" t="s">
        <v>819</v>
      </c>
      <c r="H380" s="23">
        <v>2025</v>
      </c>
      <c r="I380" s="30">
        <v>4450</v>
      </c>
      <c r="J380" s="31">
        <v>0</v>
      </c>
      <c r="K380" s="31">
        <v>0</v>
      </c>
      <c r="L380" s="31">
        <v>0</v>
      </c>
      <c r="M380" s="31">
        <v>0</v>
      </c>
      <c r="N380" s="9">
        <v>0</v>
      </c>
      <c r="O380" s="9" t="s">
        <v>822</v>
      </c>
      <c r="P380" s="32">
        <v>4450</v>
      </c>
      <c r="S380" s="44"/>
    </row>
    <row r="381" spans="1:19" s="10" customFormat="1" hidden="1" x14ac:dyDescent="0.25">
      <c r="A381" s="7">
        <v>396</v>
      </c>
      <c r="B381" s="7">
        <v>230534</v>
      </c>
      <c r="C381" s="8" t="s">
        <v>160</v>
      </c>
      <c r="D381" s="41" t="str">
        <f>VLOOKUP(B381,'[1]Ledger 24-25'!$B$5:$AF$562,3,0)</f>
        <v>E</v>
      </c>
      <c r="E381" s="42">
        <f>VLOOKUP(B381,'[1]Ledger 24-25'!$B$5:$AF$562,4,0)</f>
        <v>352</v>
      </c>
      <c r="F381" s="42">
        <f>VLOOKUP(B381,'[1]Ledger 24-25'!$B$5:$AF$562,7,0)</f>
        <v>389</v>
      </c>
      <c r="G381" s="23" t="s">
        <v>819</v>
      </c>
      <c r="H381" s="23">
        <v>2025</v>
      </c>
      <c r="I381" s="30">
        <v>3111</v>
      </c>
      <c r="J381" s="31">
        <v>0</v>
      </c>
      <c r="K381" s="31">
        <v>0</v>
      </c>
      <c r="L381" s="31">
        <v>0</v>
      </c>
      <c r="M381" s="31">
        <v>0</v>
      </c>
      <c r="N381" s="9">
        <v>0</v>
      </c>
      <c r="O381" s="9" t="s">
        <v>822</v>
      </c>
      <c r="P381" s="32">
        <v>3111</v>
      </c>
      <c r="S381" s="44"/>
    </row>
    <row r="382" spans="1:19" s="10" customFormat="1" hidden="1" x14ac:dyDescent="0.25">
      <c r="A382" s="7">
        <v>397</v>
      </c>
      <c r="B382" s="7">
        <v>230539</v>
      </c>
      <c r="C382" s="8" t="s">
        <v>161</v>
      </c>
      <c r="D382" s="41" t="str">
        <f>VLOOKUP(B382,'[1]Ledger 24-25'!$B$5:$AF$562,3,0)</f>
        <v>G</v>
      </c>
      <c r="E382" s="42">
        <f>VLOOKUP(B382,'[1]Ledger 24-25'!$B$5:$AF$562,4,0)</f>
        <v>169</v>
      </c>
      <c r="F382" s="42">
        <f>VLOOKUP(B382,'[1]Ledger 24-25'!$B$5:$AF$562,7,0)</f>
        <v>390</v>
      </c>
      <c r="G382" s="23" t="s">
        <v>819</v>
      </c>
      <c r="H382" s="23">
        <v>2025</v>
      </c>
      <c r="I382" s="30">
        <v>13134</v>
      </c>
      <c r="J382" s="31">
        <v>0</v>
      </c>
      <c r="K382" s="31">
        <v>0</v>
      </c>
      <c r="L382" s="31">
        <v>0</v>
      </c>
      <c r="M382" s="31">
        <v>0</v>
      </c>
      <c r="N382" s="9">
        <v>0</v>
      </c>
      <c r="O382" s="9" t="s">
        <v>822</v>
      </c>
      <c r="P382" s="32">
        <v>13134</v>
      </c>
      <c r="S382" s="44"/>
    </row>
    <row r="383" spans="1:19" s="10" customFormat="1" hidden="1" x14ac:dyDescent="0.25">
      <c r="A383" s="7">
        <v>398</v>
      </c>
      <c r="B383" s="7">
        <v>230547</v>
      </c>
      <c r="C383" s="8" t="s">
        <v>162</v>
      </c>
      <c r="D383" s="41" t="str">
        <f>VLOOKUP(B383,'[1]Ledger 24-25'!$B$5:$AF$562,3,0)</f>
        <v>C</v>
      </c>
      <c r="E383" s="42">
        <f>VLOOKUP(B383,'[1]Ledger 24-25'!$B$5:$AF$562,4,0)</f>
        <v>335</v>
      </c>
      <c r="F383" s="42">
        <f>VLOOKUP(B383,'[1]Ledger 24-25'!$B$5:$AF$562,7,0)</f>
        <v>391</v>
      </c>
      <c r="G383" s="23" t="s">
        <v>819</v>
      </c>
      <c r="H383" s="23">
        <v>2025</v>
      </c>
      <c r="I383" s="30">
        <v>3645</v>
      </c>
      <c r="J383" s="31">
        <v>0</v>
      </c>
      <c r="K383" s="31">
        <v>0</v>
      </c>
      <c r="L383" s="31">
        <v>0</v>
      </c>
      <c r="M383" s="31">
        <v>0</v>
      </c>
      <c r="N383" s="9">
        <v>0</v>
      </c>
      <c r="O383" s="9" t="s">
        <v>822</v>
      </c>
      <c r="P383" s="32">
        <v>3645</v>
      </c>
      <c r="S383" s="44"/>
    </row>
    <row r="384" spans="1:19" s="10" customFormat="1" hidden="1" x14ac:dyDescent="0.25">
      <c r="A384" s="7">
        <v>399</v>
      </c>
      <c r="B384" s="7">
        <v>230554</v>
      </c>
      <c r="C384" s="8" t="s">
        <v>163</v>
      </c>
      <c r="D384" s="41" t="str">
        <f>VLOOKUP(B384,'[1]Ledger 24-25'!$B$5:$AF$562,3,0)</f>
        <v>C</v>
      </c>
      <c r="E384" s="42">
        <f>VLOOKUP(B384,'[1]Ledger 24-25'!$B$5:$AF$562,4,0)</f>
        <v>332</v>
      </c>
      <c r="F384" s="42">
        <f>VLOOKUP(B384,'[1]Ledger 24-25'!$B$5:$AF$562,7,0)</f>
        <v>392</v>
      </c>
      <c r="G384" s="23" t="s">
        <v>819</v>
      </c>
      <c r="H384" s="23">
        <v>2025</v>
      </c>
      <c r="I384" s="30">
        <v>3543</v>
      </c>
      <c r="J384" s="31">
        <v>0</v>
      </c>
      <c r="K384" s="31">
        <v>0</v>
      </c>
      <c r="L384" s="31">
        <v>0</v>
      </c>
      <c r="M384" s="31">
        <v>0</v>
      </c>
      <c r="N384" s="9">
        <v>0</v>
      </c>
      <c r="O384" s="9" t="s">
        <v>822</v>
      </c>
      <c r="P384" s="32">
        <v>3543</v>
      </c>
      <c r="S384" s="44"/>
    </row>
    <row r="385" spans="1:19" s="10" customFormat="1" hidden="1" x14ac:dyDescent="0.25">
      <c r="A385" s="7">
        <v>400</v>
      </c>
      <c r="B385" s="7">
        <v>230556</v>
      </c>
      <c r="C385" s="8" t="s">
        <v>164</v>
      </c>
      <c r="D385" s="41" t="str">
        <f>VLOOKUP(B385,'[1]Ledger 24-25'!$B$5:$AF$562,3,0)</f>
        <v>G</v>
      </c>
      <c r="E385" s="42">
        <f>VLOOKUP(B385,'[1]Ledger 24-25'!$B$5:$AF$562,4,0)</f>
        <v>372</v>
      </c>
      <c r="F385" s="42">
        <f>VLOOKUP(B385,'[1]Ledger 24-25'!$B$5:$AF$562,7,0)</f>
        <v>393</v>
      </c>
      <c r="G385" s="23" t="s">
        <v>819</v>
      </c>
      <c r="H385" s="23">
        <v>2025</v>
      </c>
      <c r="I385" s="30">
        <v>4417</v>
      </c>
      <c r="J385" s="31">
        <v>0</v>
      </c>
      <c r="K385" s="31">
        <v>0</v>
      </c>
      <c r="L385" s="31">
        <v>0</v>
      </c>
      <c r="M385" s="31">
        <v>0</v>
      </c>
      <c r="N385" s="9">
        <v>-2285</v>
      </c>
      <c r="O385" s="9" t="s">
        <v>803</v>
      </c>
      <c r="P385" s="32">
        <v>2132</v>
      </c>
      <c r="S385" s="44"/>
    </row>
    <row r="386" spans="1:19" s="10" customFormat="1" hidden="1" x14ac:dyDescent="0.25">
      <c r="A386" s="7">
        <v>401</v>
      </c>
      <c r="B386" s="7">
        <v>230570</v>
      </c>
      <c r="C386" s="8" t="s">
        <v>165</v>
      </c>
      <c r="D386" s="41" t="str">
        <f>VLOOKUP(B386,'[1]Ledger 24-25'!$B$5:$AF$562,3,0)</f>
        <v>G</v>
      </c>
      <c r="E386" s="42">
        <f>VLOOKUP(B386,'[1]Ledger 24-25'!$B$5:$AF$562,4,0)</f>
        <v>371</v>
      </c>
      <c r="F386" s="42">
        <f>VLOOKUP(B386,'[1]Ledger 24-25'!$B$5:$AF$562,7,0)</f>
        <v>394</v>
      </c>
      <c r="G386" s="23" t="s">
        <v>819</v>
      </c>
      <c r="H386" s="23">
        <v>2025</v>
      </c>
      <c r="I386" s="30">
        <v>4166</v>
      </c>
      <c r="J386" s="31">
        <v>0</v>
      </c>
      <c r="K386" s="31">
        <v>0</v>
      </c>
      <c r="L386" s="31">
        <v>0</v>
      </c>
      <c r="M386" s="31">
        <v>0</v>
      </c>
      <c r="N386" s="9">
        <v>0</v>
      </c>
      <c r="O386" s="9" t="s">
        <v>822</v>
      </c>
      <c r="P386" s="32">
        <v>4166</v>
      </c>
      <c r="S386" s="44"/>
    </row>
    <row r="387" spans="1:19" s="10" customFormat="1" hidden="1" x14ac:dyDescent="0.25">
      <c r="A387" s="7">
        <v>402</v>
      </c>
      <c r="B387" s="7">
        <v>230571</v>
      </c>
      <c r="C387" s="8" t="s">
        <v>166</v>
      </c>
      <c r="D387" s="41" t="str">
        <f>VLOOKUP(B387,'[1]Ledger 24-25'!$B$5:$AF$562,3,0)</f>
        <v>E</v>
      </c>
      <c r="E387" s="42">
        <f>VLOOKUP(B387,'[1]Ledger 24-25'!$B$5:$AF$562,4,0)</f>
        <v>350</v>
      </c>
      <c r="F387" s="42">
        <f>VLOOKUP(B387,'[1]Ledger 24-25'!$B$5:$AF$562,7,0)</f>
        <v>395</v>
      </c>
      <c r="G387" s="23" t="s">
        <v>819</v>
      </c>
      <c r="H387" s="23">
        <v>2025</v>
      </c>
      <c r="I387" s="30">
        <v>4406</v>
      </c>
      <c r="J387" s="31">
        <v>0</v>
      </c>
      <c r="K387" s="31">
        <v>0</v>
      </c>
      <c r="L387" s="31">
        <v>0</v>
      </c>
      <c r="M387" s="31">
        <v>0</v>
      </c>
      <c r="N387" s="9">
        <v>0</v>
      </c>
      <c r="O387" s="9" t="s">
        <v>822</v>
      </c>
      <c r="P387" s="32">
        <v>4406</v>
      </c>
      <c r="S387" s="44"/>
    </row>
    <row r="388" spans="1:19" s="10" customFormat="1" x14ac:dyDescent="0.25">
      <c r="A388" s="7">
        <v>403</v>
      </c>
      <c r="B388" s="7">
        <v>230579</v>
      </c>
      <c r="C388" s="8" t="s">
        <v>167</v>
      </c>
      <c r="D388" s="41" t="str">
        <f>VLOOKUP(B388,'[1]Ledger 24-25'!$B$5:$AF$562,3,0)</f>
        <v>G</v>
      </c>
      <c r="E388" s="42">
        <f>VLOOKUP(B388,'[1]Ledger 24-25'!$B$5:$AF$562,4,0)</f>
        <v>176</v>
      </c>
      <c r="F388" s="42">
        <f>VLOOKUP(B388,'[1]Ledger 24-25'!$B$5:$AF$562,7,0)</f>
        <v>396</v>
      </c>
      <c r="G388" s="23" t="s">
        <v>819</v>
      </c>
      <c r="H388" s="23">
        <v>2025</v>
      </c>
      <c r="I388" s="30">
        <v>4027</v>
      </c>
      <c r="J388" s="31">
        <v>-4952</v>
      </c>
      <c r="K388" s="31">
        <v>0</v>
      </c>
      <c r="L388" s="31">
        <v>0</v>
      </c>
      <c r="M388" s="31">
        <v>0</v>
      </c>
      <c r="N388" s="9">
        <v>-2539</v>
      </c>
      <c r="O388" s="9" t="s">
        <v>803</v>
      </c>
      <c r="P388" s="32">
        <v>-3464</v>
      </c>
      <c r="S388" s="44"/>
    </row>
    <row r="389" spans="1:19" s="10" customFormat="1" hidden="1" x14ac:dyDescent="0.25">
      <c r="A389" s="7">
        <v>404</v>
      </c>
      <c r="B389" s="7">
        <v>230580</v>
      </c>
      <c r="C389" s="8" t="s">
        <v>168</v>
      </c>
      <c r="D389" s="41" t="str">
        <f>VLOOKUP(B389,'[1]Ledger 24-25'!$B$5:$AF$562,3,0)</f>
        <v>D</v>
      </c>
      <c r="E389" s="42">
        <f>VLOOKUP(B389,'[1]Ledger 24-25'!$B$5:$AF$562,4,0)</f>
        <v>338</v>
      </c>
      <c r="F389" s="42">
        <f>VLOOKUP(B389,'[1]Ledger 24-25'!$B$5:$AF$562,7,0)</f>
        <v>397</v>
      </c>
      <c r="G389" s="23" t="s">
        <v>819</v>
      </c>
      <c r="H389" s="23">
        <v>2025</v>
      </c>
      <c r="I389" s="30">
        <v>5767</v>
      </c>
      <c r="J389" s="31">
        <v>0</v>
      </c>
      <c r="K389" s="31">
        <v>0</v>
      </c>
      <c r="L389" s="31">
        <v>0</v>
      </c>
      <c r="M389" s="31">
        <v>0</v>
      </c>
      <c r="N389" s="9">
        <v>0</v>
      </c>
      <c r="O389" s="9" t="s">
        <v>822</v>
      </c>
      <c r="P389" s="32">
        <v>5767</v>
      </c>
      <c r="S389" s="44"/>
    </row>
    <row r="390" spans="1:19" s="10" customFormat="1" x14ac:dyDescent="0.25">
      <c r="A390" s="7">
        <v>405</v>
      </c>
      <c r="B390" s="7">
        <v>230584</v>
      </c>
      <c r="C390" s="8" t="s">
        <v>169</v>
      </c>
      <c r="D390" s="41" t="str">
        <f>VLOOKUP(B390,'[1]Ledger 24-25'!$B$5:$AF$562,3,0)</f>
        <v>G</v>
      </c>
      <c r="E390" s="42">
        <f>VLOOKUP(B390,'[1]Ledger 24-25'!$B$5:$AF$562,4,0)</f>
        <v>375</v>
      </c>
      <c r="F390" s="42">
        <f>VLOOKUP(B390,'[1]Ledger 24-25'!$B$5:$AF$562,7,0)</f>
        <v>398</v>
      </c>
      <c r="G390" s="23" t="s">
        <v>819</v>
      </c>
      <c r="H390" s="23">
        <v>2025</v>
      </c>
      <c r="I390" s="30">
        <v>8022</v>
      </c>
      <c r="J390" s="31">
        <v>-775</v>
      </c>
      <c r="K390" s="31">
        <v>0</v>
      </c>
      <c r="L390" s="31">
        <v>0</v>
      </c>
      <c r="M390" s="31">
        <v>0</v>
      </c>
      <c r="N390" s="9">
        <v>0</v>
      </c>
      <c r="O390" s="9" t="s">
        <v>822</v>
      </c>
      <c r="P390" s="32">
        <v>7247</v>
      </c>
      <c r="S390" s="44"/>
    </row>
    <row r="391" spans="1:19" s="10" customFormat="1" hidden="1" x14ac:dyDescent="0.25">
      <c r="A391" s="7">
        <v>406</v>
      </c>
      <c r="B391" s="7">
        <v>230587</v>
      </c>
      <c r="C391" s="8" t="s">
        <v>170</v>
      </c>
      <c r="D391" s="41" t="str">
        <f>VLOOKUP(B391,'[1]Ledger 24-25'!$B$5:$AF$562,3,0)</f>
        <v>E</v>
      </c>
      <c r="E391" s="42">
        <f>VLOOKUP(B391,'[1]Ledger 24-25'!$B$5:$AF$562,4,0)</f>
        <v>355</v>
      </c>
      <c r="F391" s="42">
        <f>VLOOKUP(B391,'[1]Ledger 24-25'!$B$5:$AF$562,7,0)</f>
        <v>399</v>
      </c>
      <c r="G391" s="23" t="s">
        <v>819</v>
      </c>
      <c r="H391" s="23">
        <v>2025</v>
      </c>
      <c r="I391" s="30">
        <v>4496</v>
      </c>
      <c r="J391" s="31">
        <v>0</v>
      </c>
      <c r="K391" s="31">
        <v>0</v>
      </c>
      <c r="L391" s="31">
        <v>0</v>
      </c>
      <c r="M391" s="31">
        <v>0</v>
      </c>
      <c r="N391" s="9">
        <v>0</v>
      </c>
      <c r="O391" s="9" t="s">
        <v>822</v>
      </c>
      <c r="P391" s="32">
        <v>4496</v>
      </c>
      <c r="S391" s="44"/>
    </row>
    <row r="392" spans="1:19" s="10" customFormat="1" hidden="1" x14ac:dyDescent="0.25">
      <c r="A392" s="7">
        <v>407</v>
      </c>
      <c r="B392" s="7">
        <v>230592</v>
      </c>
      <c r="C392" s="8" t="s">
        <v>171</v>
      </c>
      <c r="D392" s="41" t="str">
        <f>VLOOKUP(B392,'[1]Ledger 24-25'!$B$5:$AF$562,3,0)</f>
        <v>C</v>
      </c>
      <c r="E392" s="42">
        <f>VLOOKUP(B392,'[1]Ledger 24-25'!$B$5:$AF$562,4,0)</f>
        <v>333</v>
      </c>
      <c r="F392" s="42">
        <f>VLOOKUP(B392,'[1]Ledger 24-25'!$B$5:$AF$562,7,0)</f>
        <v>400</v>
      </c>
      <c r="G392" s="23" t="s">
        <v>819</v>
      </c>
      <c r="H392" s="23">
        <v>2025</v>
      </c>
      <c r="I392" s="30">
        <v>3902</v>
      </c>
      <c r="J392" s="31">
        <v>0</v>
      </c>
      <c r="K392" s="31">
        <v>0</v>
      </c>
      <c r="L392" s="31">
        <v>0</v>
      </c>
      <c r="M392" s="31">
        <v>0</v>
      </c>
      <c r="N392" s="9">
        <v>0</v>
      </c>
      <c r="O392" s="9" t="s">
        <v>822</v>
      </c>
      <c r="P392" s="32">
        <v>3902</v>
      </c>
      <c r="S392" s="44"/>
    </row>
    <row r="393" spans="1:19" s="10" customFormat="1" hidden="1" x14ac:dyDescent="0.25">
      <c r="A393" s="7">
        <v>408</v>
      </c>
      <c r="B393" s="7">
        <v>230602</v>
      </c>
      <c r="C393" s="8" t="s">
        <v>172</v>
      </c>
      <c r="D393" s="41" t="str">
        <f>VLOOKUP(B393,'[1]Ledger 24-25'!$B$5:$AF$562,3,0)</f>
        <v>G</v>
      </c>
      <c r="E393" s="42">
        <f>VLOOKUP(B393,'[1]Ledger 24-25'!$B$5:$AF$562,4,0)</f>
        <v>274</v>
      </c>
      <c r="F393" s="42">
        <f>VLOOKUP(B393,'[1]Ledger 24-25'!$B$5:$AF$562,7,0)</f>
        <v>401</v>
      </c>
      <c r="G393" s="23" t="s">
        <v>819</v>
      </c>
      <c r="H393" s="23">
        <v>2025</v>
      </c>
      <c r="I393" s="30">
        <v>4450</v>
      </c>
      <c r="J393" s="31">
        <v>-133</v>
      </c>
      <c r="K393" s="31">
        <v>0</v>
      </c>
      <c r="L393" s="31">
        <v>0</v>
      </c>
      <c r="M393" s="31">
        <v>0</v>
      </c>
      <c r="N393" s="9">
        <v>0</v>
      </c>
      <c r="O393" s="9" t="s">
        <v>822</v>
      </c>
      <c r="P393" s="32">
        <v>4317</v>
      </c>
      <c r="S393" s="44"/>
    </row>
    <row r="394" spans="1:19" s="10" customFormat="1" hidden="1" x14ac:dyDescent="0.25">
      <c r="A394" s="7">
        <v>409</v>
      </c>
      <c r="B394" s="7">
        <v>230606</v>
      </c>
      <c r="C394" s="8" t="s">
        <v>173</v>
      </c>
      <c r="D394" s="41" t="str">
        <f>VLOOKUP(B394,'[1]Ledger 24-25'!$B$5:$AF$562,3,0)</f>
        <v>G</v>
      </c>
      <c r="E394" s="42">
        <f>VLOOKUP(B394,'[1]Ledger 24-25'!$B$5:$AF$562,4,0)</f>
        <v>176</v>
      </c>
      <c r="F394" s="42">
        <f>VLOOKUP(B394,'[1]Ledger 24-25'!$B$5:$AF$562,7,0)</f>
        <v>402</v>
      </c>
      <c r="G394" s="23" t="s">
        <v>819</v>
      </c>
      <c r="H394" s="23">
        <v>2025</v>
      </c>
      <c r="I394" s="30">
        <v>3959</v>
      </c>
      <c r="J394" s="31">
        <v>0</v>
      </c>
      <c r="K394" s="31">
        <v>0</v>
      </c>
      <c r="L394" s="31">
        <v>0</v>
      </c>
      <c r="M394" s="31">
        <v>0</v>
      </c>
      <c r="N394" s="9">
        <v>0</v>
      </c>
      <c r="O394" s="9" t="s">
        <v>822</v>
      </c>
      <c r="P394" s="32">
        <v>3959</v>
      </c>
      <c r="S394" s="44"/>
    </row>
    <row r="395" spans="1:19" s="10" customFormat="1" hidden="1" x14ac:dyDescent="0.25">
      <c r="A395" s="7">
        <v>410</v>
      </c>
      <c r="B395" s="7">
        <v>230619</v>
      </c>
      <c r="C395" s="8" t="s">
        <v>174</v>
      </c>
      <c r="D395" s="41" t="str">
        <f>VLOOKUP(B395,'[1]Ledger 24-25'!$B$5:$AF$562,3,0)</f>
        <v>E</v>
      </c>
      <c r="E395" s="42">
        <f>VLOOKUP(B395,'[1]Ledger 24-25'!$B$5:$AF$562,4,0)</f>
        <v>353</v>
      </c>
      <c r="F395" s="42">
        <f>VLOOKUP(B395,'[1]Ledger 24-25'!$B$5:$AF$562,7,0)</f>
        <v>403</v>
      </c>
      <c r="G395" s="23" t="s">
        <v>819</v>
      </c>
      <c r="H395" s="23">
        <v>2025</v>
      </c>
      <c r="I395" s="30">
        <v>5034</v>
      </c>
      <c r="J395" s="31">
        <v>0</v>
      </c>
      <c r="K395" s="31">
        <v>0</v>
      </c>
      <c r="L395" s="31">
        <v>0</v>
      </c>
      <c r="M395" s="31">
        <v>0</v>
      </c>
      <c r="N395" s="9">
        <v>0</v>
      </c>
      <c r="O395" s="9" t="s">
        <v>822</v>
      </c>
      <c r="P395" s="32">
        <v>5034</v>
      </c>
      <c r="S395" s="44"/>
    </row>
    <row r="396" spans="1:19" s="10" customFormat="1" hidden="1" x14ac:dyDescent="0.25">
      <c r="A396" s="7">
        <v>411</v>
      </c>
      <c r="B396" s="7">
        <v>230621</v>
      </c>
      <c r="C396" s="8" t="s">
        <v>175</v>
      </c>
      <c r="D396" s="41" t="str">
        <f>VLOOKUP(B396,'[1]Ledger 24-25'!$B$5:$AF$562,3,0)</f>
        <v>E</v>
      </c>
      <c r="E396" s="42">
        <f>VLOOKUP(B396,'[1]Ledger 24-25'!$B$5:$AF$562,4,0)</f>
        <v>358</v>
      </c>
      <c r="F396" s="42">
        <f>VLOOKUP(B396,'[1]Ledger 24-25'!$B$5:$AF$562,7,0)</f>
        <v>404</v>
      </c>
      <c r="G396" s="23" t="s">
        <v>819</v>
      </c>
      <c r="H396" s="23">
        <v>2025</v>
      </c>
      <c r="I396" s="30">
        <v>3673</v>
      </c>
      <c r="J396" s="31">
        <v>0</v>
      </c>
      <c r="K396" s="31">
        <v>0</v>
      </c>
      <c r="L396" s="31">
        <v>0</v>
      </c>
      <c r="M396" s="31">
        <v>0</v>
      </c>
      <c r="N396" s="9">
        <v>0</v>
      </c>
      <c r="O396" s="9" t="s">
        <v>822</v>
      </c>
      <c r="P396" s="32">
        <v>3673</v>
      </c>
      <c r="S396" s="44"/>
    </row>
    <row r="397" spans="1:19" s="10" customFormat="1" hidden="1" x14ac:dyDescent="0.25">
      <c r="A397" s="7">
        <v>412</v>
      </c>
      <c r="B397" s="7">
        <v>230628</v>
      </c>
      <c r="C397" s="8" t="s">
        <v>176</v>
      </c>
      <c r="D397" s="41" t="str">
        <f>VLOOKUP(B397,'[1]Ledger 24-25'!$B$5:$AF$562,3,0)</f>
        <v>E</v>
      </c>
      <c r="E397" s="42">
        <f>VLOOKUP(B397,'[1]Ledger 24-25'!$B$5:$AF$562,4,0)</f>
        <v>357</v>
      </c>
      <c r="F397" s="42">
        <f>VLOOKUP(B397,'[1]Ledger 24-25'!$B$5:$AF$562,7,0)</f>
        <v>405</v>
      </c>
      <c r="G397" s="23" t="s">
        <v>819</v>
      </c>
      <c r="H397" s="23">
        <v>2025</v>
      </c>
      <c r="I397" s="30">
        <v>4464</v>
      </c>
      <c r="J397" s="31">
        <v>0</v>
      </c>
      <c r="K397" s="31">
        <v>0</v>
      </c>
      <c r="L397" s="31">
        <v>0</v>
      </c>
      <c r="M397" s="31">
        <v>0</v>
      </c>
      <c r="N397" s="9">
        <v>0</v>
      </c>
      <c r="O397" s="9" t="s">
        <v>822</v>
      </c>
      <c r="P397" s="32">
        <v>4464</v>
      </c>
      <c r="S397" s="44"/>
    </row>
    <row r="398" spans="1:19" s="10" customFormat="1" hidden="1" x14ac:dyDescent="0.25">
      <c r="A398" s="7">
        <v>413</v>
      </c>
      <c r="B398" s="7">
        <v>230643</v>
      </c>
      <c r="C398" s="8" t="s">
        <v>177</v>
      </c>
      <c r="D398" s="41" t="str">
        <f>VLOOKUP(B398,'[1]Ledger 24-25'!$B$5:$AF$562,3,0)</f>
        <v>G</v>
      </c>
      <c r="E398" s="42">
        <f>VLOOKUP(B398,'[1]Ledger 24-25'!$B$5:$AF$562,4,0)</f>
        <v>375</v>
      </c>
      <c r="F398" s="42">
        <f>VLOOKUP(B398,'[1]Ledger 24-25'!$B$5:$AF$562,7,0)</f>
        <v>406</v>
      </c>
      <c r="G398" s="23" t="s">
        <v>819</v>
      </c>
      <c r="H398" s="23">
        <v>2025</v>
      </c>
      <c r="I398" s="30">
        <v>5821</v>
      </c>
      <c r="J398" s="31">
        <v>0</v>
      </c>
      <c r="K398" s="31">
        <v>0</v>
      </c>
      <c r="L398" s="31">
        <v>0</v>
      </c>
      <c r="M398" s="31">
        <v>0</v>
      </c>
      <c r="N398" s="9">
        <v>0</v>
      </c>
      <c r="O398" s="9" t="s">
        <v>822</v>
      </c>
      <c r="P398" s="32">
        <v>5821</v>
      </c>
      <c r="S398" s="44"/>
    </row>
    <row r="399" spans="1:19" s="10" customFormat="1" hidden="1" x14ac:dyDescent="0.25">
      <c r="A399" s="7">
        <v>414</v>
      </c>
      <c r="B399" s="7">
        <v>230646</v>
      </c>
      <c r="C399" s="8" t="s">
        <v>178</v>
      </c>
      <c r="D399" s="41" t="str">
        <f>VLOOKUP(B399,'[1]Ledger 24-25'!$B$5:$AF$562,3,0)</f>
        <v>G</v>
      </c>
      <c r="E399" s="42">
        <f>VLOOKUP(B399,'[1]Ledger 24-25'!$B$5:$AF$562,4,0)</f>
        <v>276</v>
      </c>
      <c r="F399" s="42">
        <f>VLOOKUP(B399,'[1]Ledger 24-25'!$B$5:$AF$562,7,0)</f>
        <v>407</v>
      </c>
      <c r="G399" s="23" t="s">
        <v>819</v>
      </c>
      <c r="H399" s="23">
        <v>2025</v>
      </c>
      <c r="I399" s="30">
        <v>5181</v>
      </c>
      <c r="J399" s="31">
        <v>0</v>
      </c>
      <c r="K399" s="31">
        <v>0</v>
      </c>
      <c r="L399" s="31">
        <v>0</v>
      </c>
      <c r="M399" s="31">
        <v>0</v>
      </c>
      <c r="N399" s="9">
        <v>0</v>
      </c>
      <c r="O399" s="9" t="s">
        <v>822</v>
      </c>
      <c r="P399" s="32">
        <v>5181</v>
      </c>
      <c r="S399" s="44"/>
    </row>
    <row r="400" spans="1:19" s="10" customFormat="1" hidden="1" x14ac:dyDescent="0.25">
      <c r="A400" s="7">
        <v>415</v>
      </c>
      <c r="B400" s="7">
        <v>230665</v>
      </c>
      <c r="C400" s="8" t="s">
        <v>179</v>
      </c>
      <c r="D400" s="41" t="str">
        <f>VLOOKUP(B400,'[1]Ledger 24-25'!$B$5:$AF$562,3,0)</f>
        <v>E</v>
      </c>
      <c r="E400" s="42">
        <f>VLOOKUP(B400,'[1]Ledger 24-25'!$B$5:$AF$562,4,0)</f>
        <v>354</v>
      </c>
      <c r="F400" s="42">
        <f>VLOOKUP(B400,'[1]Ledger 24-25'!$B$5:$AF$562,7,0)</f>
        <v>408</v>
      </c>
      <c r="G400" s="23" t="s">
        <v>819</v>
      </c>
      <c r="H400" s="23">
        <v>2025</v>
      </c>
      <c r="I400" s="30">
        <v>4693</v>
      </c>
      <c r="J400" s="31">
        <v>0</v>
      </c>
      <c r="K400" s="31">
        <v>0</v>
      </c>
      <c r="L400" s="31">
        <v>0</v>
      </c>
      <c r="M400" s="31">
        <v>0</v>
      </c>
      <c r="N400" s="9">
        <v>0</v>
      </c>
      <c r="O400" s="9" t="s">
        <v>822</v>
      </c>
      <c r="P400" s="32">
        <v>4693</v>
      </c>
      <c r="S400" s="44"/>
    </row>
    <row r="401" spans="1:20" s="10" customFormat="1" hidden="1" x14ac:dyDescent="0.25">
      <c r="A401" s="7">
        <v>416</v>
      </c>
      <c r="B401" s="7">
        <v>230667</v>
      </c>
      <c r="C401" s="8" t="s">
        <v>180</v>
      </c>
      <c r="D401" s="41" t="str">
        <f>VLOOKUP(B401,'[1]Ledger 24-25'!$B$5:$AF$562,3,0)</f>
        <v>G</v>
      </c>
      <c r="E401" s="42">
        <f>VLOOKUP(B401,'[1]Ledger 24-25'!$B$5:$AF$562,4,0)</f>
        <v>272</v>
      </c>
      <c r="F401" s="42">
        <f>VLOOKUP(B401,'[1]Ledger 24-25'!$B$5:$AF$562,7,0)</f>
        <v>409</v>
      </c>
      <c r="G401" s="23" t="s">
        <v>819</v>
      </c>
      <c r="H401" s="23">
        <v>2025</v>
      </c>
      <c r="I401" s="30">
        <v>3691</v>
      </c>
      <c r="J401" s="31">
        <v>0</v>
      </c>
      <c r="K401" s="31">
        <v>0</v>
      </c>
      <c r="L401" s="31">
        <v>0</v>
      </c>
      <c r="M401" s="31">
        <v>0</v>
      </c>
      <c r="N401" s="9">
        <v>0</v>
      </c>
      <c r="O401" s="9" t="s">
        <v>822</v>
      </c>
      <c r="P401" s="32">
        <v>3691</v>
      </c>
      <c r="S401" s="44"/>
    </row>
    <row r="402" spans="1:20" s="10" customFormat="1" hidden="1" x14ac:dyDescent="0.25">
      <c r="A402" s="7">
        <v>417</v>
      </c>
      <c r="B402" s="7">
        <v>230687</v>
      </c>
      <c r="C402" s="8" t="s">
        <v>181</v>
      </c>
      <c r="D402" s="41" t="str">
        <f>VLOOKUP(B402,'[1]Ledger 24-25'!$B$5:$AF$562,3,0)</f>
        <v>B</v>
      </c>
      <c r="E402" s="42">
        <f>VLOOKUP(B402,'[1]Ledger 24-25'!$B$5:$AF$562,4,0)</f>
        <v>317</v>
      </c>
      <c r="F402" s="42">
        <f>VLOOKUP(B402,'[1]Ledger 24-25'!$B$5:$AF$562,7,0)</f>
        <v>410</v>
      </c>
      <c r="G402" s="23" t="s">
        <v>819</v>
      </c>
      <c r="H402" s="23">
        <v>2025</v>
      </c>
      <c r="I402" s="30">
        <v>5276</v>
      </c>
      <c r="J402" s="31">
        <v>-80</v>
      </c>
      <c r="K402" s="31">
        <v>0</v>
      </c>
      <c r="L402" s="31">
        <v>0</v>
      </c>
      <c r="M402" s="31">
        <v>0</v>
      </c>
      <c r="N402" s="9">
        <v>0</v>
      </c>
      <c r="O402" s="9" t="s">
        <v>822</v>
      </c>
      <c r="P402" s="32">
        <v>5196</v>
      </c>
      <c r="S402" s="44"/>
    </row>
    <row r="403" spans="1:20" s="10" customFormat="1" hidden="1" x14ac:dyDescent="0.25">
      <c r="A403" s="7">
        <v>418</v>
      </c>
      <c r="B403" s="7">
        <v>230708</v>
      </c>
      <c r="C403" s="8" t="s">
        <v>182</v>
      </c>
      <c r="D403" s="41" t="str">
        <f>VLOOKUP(B403,'[1]Ledger 24-25'!$B$5:$AF$562,3,0)</f>
        <v>E</v>
      </c>
      <c r="E403" s="42">
        <f>VLOOKUP(B403,'[1]Ledger 24-25'!$B$5:$AF$562,4,0)</f>
        <v>350</v>
      </c>
      <c r="F403" s="42">
        <f>VLOOKUP(B403,'[1]Ledger 24-25'!$B$5:$AF$562,7,0)</f>
        <v>411</v>
      </c>
      <c r="G403" s="23" t="s">
        <v>819</v>
      </c>
      <c r="H403" s="23">
        <v>2025</v>
      </c>
      <c r="I403" s="30">
        <v>5285</v>
      </c>
      <c r="J403" s="31">
        <v>0</v>
      </c>
      <c r="K403" s="31">
        <v>0</v>
      </c>
      <c r="L403" s="31">
        <v>0</v>
      </c>
      <c r="M403" s="31">
        <v>0</v>
      </c>
      <c r="N403" s="9">
        <v>0</v>
      </c>
      <c r="O403" s="9" t="s">
        <v>822</v>
      </c>
      <c r="P403" s="32">
        <v>5285</v>
      </c>
      <c r="S403" s="44"/>
    </row>
    <row r="404" spans="1:20" s="10" customFormat="1" hidden="1" x14ac:dyDescent="0.25">
      <c r="A404" s="7">
        <v>419</v>
      </c>
      <c r="B404" s="7">
        <v>230714</v>
      </c>
      <c r="C404" s="8" t="s">
        <v>183</v>
      </c>
      <c r="D404" s="41" t="str">
        <f>VLOOKUP(B404,'[1]Ledger 24-25'!$B$5:$AF$562,3,0)</f>
        <v>G</v>
      </c>
      <c r="E404" s="42">
        <f>VLOOKUP(B404,'[1]Ledger 24-25'!$B$5:$AF$562,4,0)</f>
        <v>378</v>
      </c>
      <c r="F404" s="42">
        <f>VLOOKUP(B404,'[1]Ledger 24-25'!$B$5:$AF$562,7,0)</f>
        <v>412</v>
      </c>
      <c r="G404" s="23" t="s">
        <v>819</v>
      </c>
      <c r="H404" s="23">
        <v>2025</v>
      </c>
      <c r="I404" s="30">
        <v>5116</v>
      </c>
      <c r="J404" s="31">
        <v>0</v>
      </c>
      <c r="K404" s="31">
        <v>0</v>
      </c>
      <c r="L404" s="31">
        <v>0</v>
      </c>
      <c r="M404" s="31">
        <v>0</v>
      </c>
      <c r="N404" s="9">
        <v>0</v>
      </c>
      <c r="O404" s="9" t="s">
        <v>822</v>
      </c>
      <c r="P404" s="32">
        <v>5116</v>
      </c>
      <c r="S404" s="44"/>
    </row>
    <row r="405" spans="1:20" s="10" customFormat="1" hidden="1" x14ac:dyDescent="0.25">
      <c r="A405" s="7">
        <v>420</v>
      </c>
      <c r="B405" s="7">
        <v>230715</v>
      </c>
      <c r="C405" s="8" t="s">
        <v>184</v>
      </c>
      <c r="D405" s="41" t="str">
        <f>VLOOKUP(B405,'[1]Ledger 24-25'!$B$5:$AF$562,3,0)</f>
        <v>B</v>
      </c>
      <c r="E405" s="42">
        <f>VLOOKUP(B405,'[1]Ledger 24-25'!$B$5:$AF$562,4,0)</f>
        <v>319</v>
      </c>
      <c r="F405" s="42">
        <f>VLOOKUP(B405,'[1]Ledger 24-25'!$B$5:$AF$562,7,0)</f>
        <v>413</v>
      </c>
      <c r="G405" s="23" t="s">
        <v>819</v>
      </c>
      <c r="H405" s="23">
        <v>2025</v>
      </c>
      <c r="I405" s="30">
        <v>4626</v>
      </c>
      <c r="J405" s="31">
        <v>0</v>
      </c>
      <c r="K405" s="31">
        <v>0</v>
      </c>
      <c r="L405" s="31">
        <v>0</v>
      </c>
      <c r="M405" s="31">
        <v>0</v>
      </c>
      <c r="N405" s="9">
        <v>0</v>
      </c>
      <c r="O405" s="9" t="s">
        <v>822</v>
      </c>
      <c r="P405" s="32">
        <v>4626</v>
      </c>
      <c r="S405" s="44"/>
    </row>
    <row r="406" spans="1:20" s="10" customFormat="1" hidden="1" x14ac:dyDescent="0.25">
      <c r="A406" s="7">
        <v>421</v>
      </c>
      <c r="B406" s="7">
        <v>230739</v>
      </c>
      <c r="C406" s="8" t="s">
        <v>185</v>
      </c>
      <c r="D406" s="41" t="str">
        <f>VLOOKUP(B406,'[1]Ledger 24-25'!$B$5:$AF$562,3,0)</f>
        <v>G</v>
      </c>
      <c r="E406" s="42">
        <f>VLOOKUP(B406,'[1]Ledger 24-25'!$B$5:$AF$562,4,0)</f>
        <v>168</v>
      </c>
      <c r="F406" s="42">
        <f>VLOOKUP(B406,'[1]Ledger 24-25'!$B$5:$AF$562,7,0)</f>
        <v>414</v>
      </c>
      <c r="G406" s="23" t="s">
        <v>819</v>
      </c>
      <c r="H406" s="23">
        <v>2025</v>
      </c>
      <c r="I406" s="30">
        <v>6692</v>
      </c>
      <c r="J406" s="31">
        <v>0</v>
      </c>
      <c r="K406" s="31">
        <v>0</v>
      </c>
      <c r="L406" s="31">
        <v>0</v>
      </c>
      <c r="M406" s="31">
        <v>0</v>
      </c>
      <c r="N406" s="9">
        <v>0</v>
      </c>
      <c r="O406" s="9" t="s">
        <v>822</v>
      </c>
      <c r="P406" s="32">
        <v>6692</v>
      </c>
      <c r="S406" s="44"/>
    </row>
    <row r="407" spans="1:20" s="11" customFormat="1" ht="17.25" hidden="1" customHeight="1" x14ac:dyDescent="0.25">
      <c r="A407" s="7">
        <v>422</v>
      </c>
      <c r="B407" s="7">
        <v>230744</v>
      </c>
      <c r="C407" s="8" t="s">
        <v>186</v>
      </c>
      <c r="D407" s="41" t="str">
        <f>VLOOKUP(B407,'[1]Ledger 24-25'!$B$5:$AF$562,3,0)</f>
        <v>E</v>
      </c>
      <c r="E407" s="42">
        <f>VLOOKUP(B407,'[1]Ledger 24-25'!$B$5:$AF$562,4,0)</f>
        <v>349</v>
      </c>
      <c r="F407" s="42">
        <f>VLOOKUP(B407,'[1]Ledger 24-25'!$B$5:$AF$562,7,0)</f>
        <v>415</v>
      </c>
      <c r="G407" s="23" t="s">
        <v>819</v>
      </c>
      <c r="H407" s="23">
        <v>2025</v>
      </c>
      <c r="I407" s="30">
        <v>4483</v>
      </c>
      <c r="J407" s="31">
        <v>0</v>
      </c>
      <c r="K407" s="31">
        <v>0</v>
      </c>
      <c r="L407" s="31">
        <v>0</v>
      </c>
      <c r="M407" s="31">
        <v>0</v>
      </c>
      <c r="N407" s="9">
        <v>0</v>
      </c>
      <c r="O407" s="9" t="s">
        <v>822</v>
      </c>
      <c r="P407" s="32">
        <v>4483</v>
      </c>
      <c r="S407" s="44"/>
      <c r="T407" s="10"/>
    </row>
    <row r="408" spans="1:20" s="10" customFormat="1" hidden="1" x14ac:dyDescent="0.25">
      <c r="A408" s="7">
        <v>423</v>
      </c>
      <c r="B408" s="7">
        <v>230746</v>
      </c>
      <c r="C408" s="8" t="s">
        <v>187</v>
      </c>
      <c r="D408" s="41" t="str">
        <f>VLOOKUP(B408,'[1]Ledger 24-25'!$B$5:$AF$562,3,0)</f>
        <v>G</v>
      </c>
      <c r="E408" s="42">
        <f>VLOOKUP(B408,'[1]Ledger 24-25'!$B$5:$AF$562,4,0)</f>
        <v>276</v>
      </c>
      <c r="F408" s="42">
        <f>VLOOKUP(B408,'[1]Ledger 24-25'!$B$5:$AF$562,7,0)</f>
        <v>416</v>
      </c>
      <c r="G408" s="23" t="s">
        <v>819</v>
      </c>
      <c r="H408" s="23">
        <v>2025</v>
      </c>
      <c r="I408" s="30">
        <v>5442</v>
      </c>
      <c r="J408" s="31">
        <v>0</v>
      </c>
      <c r="K408" s="31">
        <v>0</v>
      </c>
      <c r="L408" s="31">
        <v>0</v>
      </c>
      <c r="M408" s="31">
        <v>0</v>
      </c>
      <c r="N408" s="9">
        <v>0</v>
      </c>
      <c r="O408" s="9" t="s">
        <v>822</v>
      </c>
      <c r="P408" s="32">
        <v>5442</v>
      </c>
      <c r="S408" s="44"/>
    </row>
    <row r="409" spans="1:20" s="10" customFormat="1" hidden="1" x14ac:dyDescent="0.25">
      <c r="A409" s="7">
        <v>424</v>
      </c>
      <c r="B409" s="7">
        <v>230747</v>
      </c>
      <c r="C409" s="8" t="s">
        <v>188</v>
      </c>
      <c r="D409" s="41" t="str">
        <f>VLOOKUP(B409,'[1]Ledger 24-25'!$B$5:$AF$562,3,0)</f>
        <v>E</v>
      </c>
      <c r="E409" s="42">
        <f>VLOOKUP(B409,'[1]Ledger 24-25'!$B$5:$AF$562,4,0)</f>
        <v>353</v>
      </c>
      <c r="F409" s="42">
        <f>VLOOKUP(B409,'[1]Ledger 24-25'!$B$5:$AF$562,7,0)</f>
        <v>417</v>
      </c>
      <c r="G409" s="23" t="s">
        <v>819</v>
      </c>
      <c r="H409" s="23">
        <v>2025</v>
      </c>
      <c r="I409" s="30">
        <v>4155</v>
      </c>
      <c r="J409" s="31">
        <v>0</v>
      </c>
      <c r="K409" s="31">
        <v>0</v>
      </c>
      <c r="L409" s="31">
        <v>0</v>
      </c>
      <c r="M409" s="31">
        <v>0</v>
      </c>
      <c r="N409" s="9">
        <v>0</v>
      </c>
      <c r="O409" s="9" t="s">
        <v>822</v>
      </c>
      <c r="P409" s="32">
        <v>4155</v>
      </c>
      <c r="S409" s="44"/>
    </row>
    <row r="410" spans="1:20" s="10" customFormat="1" hidden="1" x14ac:dyDescent="0.25">
      <c r="A410" s="7">
        <v>425</v>
      </c>
      <c r="B410" s="7">
        <v>230749</v>
      </c>
      <c r="C410" s="8" t="s">
        <v>189</v>
      </c>
      <c r="D410" s="41" t="str">
        <f>VLOOKUP(B410,'[1]Ledger 24-25'!$B$5:$AF$562,3,0)</f>
        <v>G</v>
      </c>
      <c r="E410" s="42">
        <f>VLOOKUP(B410,'[1]Ledger 24-25'!$B$5:$AF$562,4,0)</f>
        <v>177</v>
      </c>
      <c r="F410" s="42">
        <f>VLOOKUP(B410,'[1]Ledger 24-25'!$B$5:$AF$562,7,0)</f>
        <v>418</v>
      </c>
      <c r="G410" s="23" t="s">
        <v>819</v>
      </c>
      <c r="H410" s="23">
        <v>2025</v>
      </c>
      <c r="I410" s="30">
        <v>3439</v>
      </c>
      <c r="J410" s="31">
        <v>0</v>
      </c>
      <c r="K410" s="31">
        <v>0</v>
      </c>
      <c r="L410" s="31">
        <v>0</v>
      </c>
      <c r="M410" s="31">
        <v>0</v>
      </c>
      <c r="N410" s="9">
        <v>0</v>
      </c>
      <c r="O410" s="9" t="s">
        <v>822</v>
      </c>
      <c r="P410" s="32">
        <v>3439</v>
      </c>
      <c r="S410" s="44"/>
    </row>
    <row r="411" spans="1:20" s="10" customFormat="1" hidden="1" x14ac:dyDescent="0.25">
      <c r="A411" s="7">
        <v>426</v>
      </c>
      <c r="B411" s="7">
        <v>230768</v>
      </c>
      <c r="C411" s="8" t="s">
        <v>190</v>
      </c>
      <c r="D411" s="41" t="str">
        <f>VLOOKUP(B411,'[1]Ledger 24-25'!$B$5:$AF$562,3,0)</f>
        <v>E</v>
      </c>
      <c r="E411" s="42">
        <f>VLOOKUP(B411,'[1]Ledger 24-25'!$B$5:$AF$562,4,0)</f>
        <v>351</v>
      </c>
      <c r="F411" s="42">
        <f>VLOOKUP(B411,'[1]Ledger 24-25'!$B$5:$AF$562,7,0)</f>
        <v>419</v>
      </c>
      <c r="G411" s="23" t="s">
        <v>819</v>
      </c>
      <c r="H411" s="23">
        <v>2025</v>
      </c>
      <c r="I411" s="30">
        <v>4941</v>
      </c>
      <c r="J411" s="31">
        <v>0</v>
      </c>
      <c r="K411" s="31">
        <v>0</v>
      </c>
      <c r="L411" s="31">
        <v>0</v>
      </c>
      <c r="M411" s="31">
        <v>0</v>
      </c>
      <c r="N411" s="9">
        <v>0</v>
      </c>
      <c r="O411" s="9" t="s">
        <v>822</v>
      </c>
      <c r="P411" s="32">
        <v>4941</v>
      </c>
      <c r="S411" s="44"/>
    </row>
    <row r="412" spans="1:20" s="10" customFormat="1" hidden="1" x14ac:dyDescent="0.25">
      <c r="A412" s="7">
        <v>427</v>
      </c>
      <c r="B412" s="7">
        <v>230775</v>
      </c>
      <c r="C412" s="8" t="s">
        <v>191</v>
      </c>
      <c r="D412" s="41" t="str">
        <f>VLOOKUP(B412,'[1]Ledger 24-25'!$B$5:$AF$562,3,0)</f>
        <v>D</v>
      </c>
      <c r="E412" s="42">
        <f>VLOOKUP(B412,'[1]Ledger 24-25'!$B$5:$AF$562,4,0)</f>
        <v>342</v>
      </c>
      <c r="F412" s="42">
        <f>VLOOKUP(B412,'[1]Ledger 24-25'!$B$5:$AF$562,7,0)</f>
        <v>420</v>
      </c>
      <c r="G412" s="23" t="s">
        <v>819</v>
      </c>
      <c r="H412" s="23">
        <v>2025</v>
      </c>
      <c r="I412" s="30">
        <v>3293</v>
      </c>
      <c r="J412" s="31">
        <v>0</v>
      </c>
      <c r="K412" s="31">
        <v>0</v>
      </c>
      <c r="L412" s="31">
        <v>0</v>
      </c>
      <c r="M412" s="31">
        <v>0</v>
      </c>
      <c r="N412" s="9">
        <v>0</v>
      </c>
      <c r="O412" s="9" t="s">
        <v>822</v>
      </c>
      <c r="P412" s="32">
        <v>3293</v>
      </c>
      <c r="S412" s="44"/>
    </row>
    <row r="413" spans="1:20" s="10" customFormat="1" hidden="1" x14ac:dyDescent="0.25">
      <c r="A413" s="7">
        <v>428</v>
      </c>
      <c r="B413" s="7">
        <v>230780</v>
      </c>
      <c r="C413" s="8" t="s">
        <v>192</v>
      </c>
      <c r="D413" s="41" t="str">
        <f>VLOOKUP(B413,'[1]Ledger 24-25'!$B$5:$AF$562,3,0)</f>
        <v>E</v>
      </c>
      <c r="E413" s="42">
        <f>VLOOKUP(B413,'[1]Ledger 24-25'!$B$5:$AF$562,4,0)</f>
        <v>354</v>
      </c>
      <c r="F413" s="42">
        <f>VLOOKUP(B413,'[1]Ledger 24-25'!$B$5:$AF$562,7,0)</f>
        <v>421</v>
      </c>
      <c r="G413" s="23" t="s">
        <v>819</v>
      </c>
      <c r="H413" s="23">
        <v>2025</v>
      </c>
      <c r="I413" s="30">
        <v>5332</v>
      </c>
      <c r="J413" s="31">
        <v>0</v>
      </c>
      <c r="K413" s="31">
        <v>0</v>
      </c>
      <c r="L413" s="31">
        <v>0</v>
      </c>
      <c r="M413" s="31">
        <v>0</v>
      </c>
      <c r="N413" s="9">
        <v>0</v>
      </c>
      <c r="O413" s="9" t="s">
        <v>822</v>
      </c>
      <c r="P413" s="32">
        <v>5332</v>
      </c>
      <c r="S413" s="44"/>
    </row>
    <row r="414" spans="1:20" s="10" customFormat="1" hidden="1" x14ac:dyDescent="0.25">
      <c r="A414" s="7">
        <v>429</v>
      </c>
      <c r="B414" s="7">
        <v>230784</v>
      </c>
      <c r="C414" s="8" t="s">
        <v>193</v>
      </c>
      <c r="D414" s="41" t="str">
        <f>VLOOKUP(B414,'[1]Ledger 24-25'!$B$5:$AF$562,3,0)</f>
        <v>D</v>
      </c>
      <c r="E414" s="42">
        <f>VLOOKUP(B414,'[1]Ledger 24-25'!$B$5:$AF$562,4,0)</f>
        <v>337</v>
      </c>
      <c r="F414" s="42">
        <f>VLOOKUP(B414,'[1]Ledger 24-25'!$B$5:$AF$562,7,0)</f>
        <v>422</v>
      </c>
      <c r="G414" s="23" t="s">
        <v>819</v>
      </c>
      <c r="H414" s="23">
        <v>2025</v>
      </c>
      <c r="I414" s="30">
        <v>9207</v>
      </c>
      <c r="J414" s="31">
        <v>-660</v>
      </c>
      <c r="K414" s="31">
        <v>0</v>
      </c>
      <c r="L414" s="31">
        <v>0</v>
      </c>
      <c r="M414" s="31">
        <v>0</v>
      </c>
      <c r="N414" s="9">
        <v>0</v>
      </c>
      <c r="O414" s="9" t="s">
        <v>822</v>
      </c>
      <c r="P414" s="32">
        <v>8547</v>
      </c>
      <c r="S414" s="44"/>
    </row>
    <row r="415" spans="1:20" s="10" customFormat="1" hidden="1" x14ac:dyDescent="0.25">
      <c r="A415" s="7">
        <v>430</v>
      </c>
      <c r="B415" s="7">
        <v>230786</v>
      </c>
      <c r="C415" s="8" t="s">
        <v>194</v>
      </c>
      <c r="D415" s="41" t="str">
        <f>VLOOKUP(B415,'[1]Ledger 24-25'!$B$5:$AF$562,3,0)</f>
        <v>G</v>
      </c>
      <c r="E415" s="42">
        <f>VLOOKUP(B415,'[1]Ledger 24-25'!$B$5:$AF$562,4,0)</f>
        <v>171</v>
      </c>
      <c r="F415" s="42">
        <f>VLOOKUP(B415,'[1]Ledger 24-25'!$B$5:$AF$562,7,0)</f>
        <v>423</v>
      </c>
      <c r="G415" s="23" t="s">
        <v>819</v>
      </c>
      <c r="H415" s="23">
        <v>2025</v>
      </c>
      <c r="I415" s="30">
        <v>5145</v>
      </c>
      <c r="J415" s="31">
        <v>0</v>
      </c>
      <c r="K415" s="31">
        <v>0</v>
      </c>
      <c r="L415" s="31">
        <v>0</v>
      </c>
      <c r="M415" s="31">
        <v>0</v>
      </c>
      <c r="N415" s="9">
        <v>0</v>
      </c>
      <c r="O415" s="9" t="s">
        <v>822</v>
      </c>
      <c r="P415" s="32">
        <v>5145</v>
      </c>
      <c r="S415" s="44"/>
    </row>
    <row r="416" spans="1:20" s="10" customFormat="1" hidden="1" x14ac:dyDescent="0.25">
      <c r="A416" s="7">
        <v>431</v>
      </c>
      <c r="B416" s="7">
        <v>230796</v>
      </c>
      <c r="C416" s="8" t="s">
        <v>195</v>
      </c>
      <c r="D416" s="41" t="str">
        <f>VLOOKUP(B416,'[1]Ledger 24-25'!$B$5:$AF$562,3,0)</f>
        <v>D</v>
      </c>
      <c r="E416" s="42">
        <f>VLOOKUP(B416,'[1]Ledger 24-25'!$B$5:$AF$562,4,0)</f>
        <v>342</v>
      </c>
      <c r="F416" s="42">
        <f>VLOOKUP(B416,'[1]Ledger 24-25'!$B$5:$AF$562,7,0)</f>
        <v>424</v>
      </c>
      <c r="G416" s="23" t="s">
        <v>819</v>
      </c>
      <c r="H416" s="23">
        <v>2025</v>
      </c>
      <c r="I416" s="30">
        <v>3737</v>
      </c>
      <c r="J416" s="31">
        <v>0</v>
      </c>
      <c r="K416" s="31">
        <v>0</v>
      </c>
      <c r="L416" s="31">
        <v>0</v>
      </c>
      <c r="M416" s="31">
        <v>0</v>
      </c>
      <c r="N416" s="9">
        <v>0</v>
      </c>
      <c r="O416" s="9" t="s">
        <v>822</v>
      </c>
      <c r="P416" s="32">
        <v>3737</v>
      </c>
      <c r="S416" s="44"/>
    </row>
    <row r="417" spans="1:19" s="10" customFormat="1" hidden="1" x14ac:dyDescent="0.25">
      <c r="A417" s="7">
        <v>432</v>
      </c>
      <c r="B417" s="7">
        <v>230804</v>
      </c>
      <c r="C417" s="8" t="s">
        <v>196</v>
      </c>
      <c r="D417" s="41" t="str">
        <f>VLOOKUP(B417,'[1]Ledger 24-25'!$B$5:$AF$562,3,0)</f>
        <v>G</v>
      </c>
      <c r="E417" s="42">
        <f>VLOOKUP(B417,'[1]Ledger 24-25'!$B$5:$AF$562,4,0)</f>
        <v>275</v>
      </c>
      <c r="F417" s="42">
        <f>VLOOKUP(B417,'[1]Ledger 24-25'!$B$5:$AF$562,7,0)</f>
        <v>425</v>
      </c>
      <c r="G417" s="23" t="s">
        <v>819</v>
      </c>
      <c r="H417" s="23">
        <v>2025</v>
      </c>
      <c r="I417" s="30">
        <v>7673</v>
      </c>
      <c r="J417" s="31">
        <v>0</v>
      </c>
      <c r="K417" s="31">
        <v>0</v>
      </c>
      <c r="L417" s="31">
        <v>0</v>
      </c>
      <c r="M417" s="31">
        <v>0</v>
      </c>
      <c r="N417" s="9">
        <v>0</v>
      </c>
      <c r="O417" s="9" t="s">
        <v>822</v>
      </c>
      <c r="P417" s="32">
        <v>7673</v>
      </c>
      <c r="S417" s="44"/>
    </row>
    <row r="418" spans="1:19" s="10" customFormat="1" hidden="1" x14ac:dyDescent="0.25">
      <c r="A418" s="7">
        <v>433</v>
      </c>
      <c r="B418" s="7">
        <v>230808</v>
      </c>
      <c r="C418" s="8" t="s">
        <v>197</v>
      </c>
      <c r="D418" s="41" t="str">
        <f>VLOOKUP(B418,'[1]Ledger 24-25'!$B$5:$AF$562,3,0)</f>
        <v>C</v>
      </c>
      <c r="E418" s="42">
        <f>VLOOKUP(B418,'[1]Ledger 24-25'!$B$5:$AF$562,4,0)</f>
        <v>330</v>
      </c>
      <c r="F418" s="42">
        <f>VLOOKUP(B418,'[1]Ledger 24-25'!$B$5:$AF$562,7,0)</f>
        <v>426</v>
      </c>
      <c r="G418" s="23" t="s">
        <v>819</v>
      </c>
      <c r="H418" s="23">
        <v>2025</v>
      </c>
      <c r="I418" s="30">
        <v>4591</v>
      </c>
      <c r="J418" s="31">
        <v>0</v>
      </c>
      <c r="K418" s="31">
        <v>0</v>
      </c>
      <c r="L418" s="31">
        <v>0</v>
      </c>
      <c r="M418" s="31">
        <v>0</v>
      </c>
      <c r="N418" s="9">
        <v>0</v>
      </c>
      <c r="O418" s="9" t="s">
        <v>822</v>
      </c>
      <c r="P418" s="32">
        <v>4591</v>
      </c>
      <c r="S418" s="44"/>
    </row>
    <row r="419" spans="1:19" s="10" customFormat="1" hidden="1" x14ac:dyDescent="0.25">
      <c r="A419" s="7">
        <v>434</v>
      </c>
      <c r="B419" s="7">
        <v>230810</v>
      </c>
      <c r="C419" s="8" t="s">
        <v>198</v>
      </c>
      <c r="D419" s="41" t="str">
        <f>VLOOKUP(B419,'[1]Ledger 24-25'!$B$5:$AF$562,3,0)</f>
        <v>D</v>
      </c>
      <c r="E419" s="42">
        <f>VLOOKUP(B419,'[1]Ledger 24-25'!$B$5:$AF$562,4,0)</f>
        <v>336</v>
      </c>
      <c r="F419" s="42">
        <f>VLOOKUP(B419,'[1]Ledger 24-25'!$B$5:$AF$562,7,0)</f>
        <v>427</v>
      </c>
      <c r="G419" s="23" t="s">
        <v>819</v>
      </c>
      <c r="H419" s="23">
        <v>2025</v>
      </c>
      <c r="I419" s="30">
        <v>4091</v>
      </c>
      <c r="J419" s="31">
        <v>0</v>
      </c>
      <c r="K419" s="31">
        <v>0</v>
      </c>
      <c r="L419" s="31">
        <v>0</v>
      </c>
      <c r="M419" s="31">
        <v>0</v>
      </c>
      <c r="N419" s="9">
        <v>0</v>
      </c>
      <c r="O419" s="9" t="s">
        <v>822</v>
      </c>
      <c r="P419" s="32">
        <v>4091</v>
      </c>
      <c r="S419" s="44"/>
    </row>
    <row r="420" spans="1:19" s="10" customFormat="1" hidden="1" x14ac:dyDescent="0.25">
      <c r="A420" s="7">
        <v>435</v>
      </c>
      <c r="B420" s="7">
        <v>230815</v>
      </c>
      <c r="C420" s="8" t="s">
        <v>199</v>
      </c>
      <c r="D420" s="41" t="str">
        <f>VLOOKUP(B420,'[1]Ledger 24-25'!$B$5:$AF$562,3,0)</f>
        <v>B</v>
      </c>
      <c r="E420" s="42">
        <f>VLOOKUP(B420,'[1]Ledger 24-25'!$B$5:$AF$562,4,0)</f>
        <v>318</v>
      </c>
      <c r="F420" s="42">
        <f>VLOOKUP(B420,'[1]Ledger 24-25'!$B$5:$AF$562,7,0)</f>
        <v>428</v>
      </c>
      <c r="G420" s="23" t="s">
        <v>819</v>
      </c>
      <c r="H420" s="23">
        <v>2025</v>
      </c>
      <c r="I420" s="30">
        <v>7603</v>
      </c>
      <c r="J420" s="31">
        <v>0</v>
      </c>
      <c r="K420" s="31">
        <v>0</v>
      </c>
      <c r="L420" s="31">
        <v>0</v>
      </c>
      <c r="M420" s="31">
        <v>0</v>
      </c>
      <c r="N420" s="9">
        <v>0</v>
      </c>
      <c r="O420" s="9" t="s">
        <v>822</v>
      </c>
      <c r="P420" s="32">
        <v>7603</v>
      </c>
      <c r="S420" s="44"/>
    </row>
    <row r="421" spans="1:19" s="10" customFormat="1" hidden="1" x14ac:dyDescent="0.25">
      <c r="A421" s="7">
        <v>436</v>
      </c>
      <c r="B421" s="7">
        <v>230817</v>
      </c>
      <c r="C421" s="8" t="s">
        <v>200</v>
      </c>
      <c r="D421" s="41" t="str">
        <f>VLOOKUP(B421,'[1]Ledger 24-25'!$B$5:$AF$562,3,0)</f>
        <v>G</v>
      </c>
      <c r="E421" s="42">
        <f>VLOOKUP(B421,'[1]Ledger 24-25'!$B$5:$AF$562,4,0)</f>
        <v>272</v>
      </c>
      <c r="F421" s="42">
        <f>VLOOKUP(B421,'[1]Ledger 24-25'!$B$5:$AF$562,7,0)</f>
        <v>429</v>
      </c>
      <c r="G421" s="23" t="s">
        <v>819</v>
      </c>
      <c r="H421" s="23">
        <v>2025</v>
      </c>
      <c r="I421" s="30">
        <v>3386</v>
      </c>
      <c r="J421" s="31">
        <v>0</v>
      </c>
      <c r="K421" s="31">
        <v>0</v>
      </c>
      <c r="L421" s="31">
        <v>0</v>
      </c>
      <c r="M421" s="31">
        <v>0</v>
      </c>
      <c r="N421" s="9">
        <v>0</v>
      </c>
      <c r="O421" s="9" t="s">
        <v>822</v>
      </c>
      <c r="P421" s="32">
        <v>3386</v>
      </c>
      <c r="S421" s="44"/>
    </row>
    <row r="422" spans="1:19" s="10" customFormat="1" hidden="1" x14ac:dyDescent="0.25">
      <c r="A422" s="7">
        <v>437</v>
      </c>
      <c r="B422" s="7">
        <v>230823</v>
      </c>
      <c r="C422" s="8" t="s">
        <v>812</v>
      </c>
      <c r="D422" s="41" t="str">
        <f>VLOOKUP(B422,'[1]Ledger 24-25'!$B$5:$AF$562,3,0)</f>
        <v>G</v>
      </c>
      <c r="E422" s="42">
        <f>VLOOKUP(B422,'[1]Ledger 24-25'!$B$5:$AF$562,4,0)</f>
        <v>371</v>
      </c>
      <c r="F422" s="42">
        <f>VLOOKUP(B422,'[1]Ledger 24-25'!$B$5:$AF$562,7,0)</f>
        <v>430</v>
      </c>
      <c r="G422" s="23" t="s">
        <v>819</v>
      </c>
      <c r="H422" s="23">
        <v>2025</v>
      </c>
      <c r="I422" s="30">
        <v>4864</v>
      </c>
      <c r="J422" s="31">
        <v>0</v>
      </c>
      <c r="K422" s="31">
        <v>0</v>
      </c>
      <c r="L422" s="31">
        <v>0</v>
      </c>
      <c r="M422" s="31">
        <v>0</v>
      </c>
      <c r="N422" s="9">
        <v>0</v>
      </c>
      <c r="O422" s="9" t="s">
        <v>822</v>
      </c>
      <c r="P422" s="32">
        <v>4864</v>
      </c>
      <c r="S422" s="44"/>
    </row>
    <row r="423" spans="1:19" s="10" customFormat="1" hidden="1" x14ac:dyDescent="0.25">
      <c r="A423" s="7">
        <v>438</v>
      </c>
      <c r="B423" s="7">
        <v>230826</v>
      </c>
      <c r="C423" s="8" t="s">
        <v>73</v>
      </c>
      <c r="D423" s="41" t="str">
        <f>VLOOKUP(B423,'[1]Ledger 24-25'!$B$5:$AF$562,3,0)</f>
        <v>C</v>
      </c>
      <c r="E423" s="42">
        <f>VLOOKUP(B423,'[1]Ledger 24-25'!$B$5:$AF$562,4,0)</f>
        <v>331</v>
      </c>
      <c r="F423" s="42">
        <f>VLOOKUP(B423,'[1]Ledger 24-25'!$B$5:$AF$562,7,0)</f>
        <v>431</v>
      </c>
      <c r="G423" s="23" t="s">
        <v>819</v>
      </c>
      <c r="H423" s="23">
        <v>2025</v>
      </c>
      <c r="I423" s="30">
        <v>5609</v>
      </c>
      <c r="J423" s="31">
        <v>0</v>
      </c>
      <c r="K423" s="31">
        <v>0</v>
      </c>
      <c r="L423" s="31">
        <v>0</v>
      </c>
      <c r="M423" s="31">
        <v>0</v>
      </c>
      <c r="N423" s="9">
        <v>0</v>
      </c>
      <c r="O423" s="9" t="s">
        <v>822</v>
      </c>
      <c r="P423" s="32">
        <v>5609</v>
      </c>
      <c r="S423" s="44"/>
    </row>
    <row r="424" spans="1:19" s="10" customFormat="1" hidden="1" x14ac:dyDescent="0.25">
      <c r="A424" s="7">
        <v>439</v>
      </c>
      <c r="B424" s="7">
        <v>230849</v>
      </c>
      <c r="C424" s="8" t="s">
        <v>201</v>
      </c>
      <c r="D424" s="41" t="str">
        <f>VLOOKUP(B424,'[1]Ledger 24-25'!$B$5:$AF$562,3,0)</f>
        <v>E</v>
      </c>
      <c r="E424" s="42">
        <f>VLOOKUP(B424,'[1]Ledger 24-25'!$B$5:$AF$562,4,0)</f>
        <v>356</v>
      </c>
      <c r="F424" s="42">
        <f>VLOOKUP(B424,'[1]Ledger 24-25'!$B$5:$AF$562,7,0)</f>
        <v>432</v>
      </c>
      <c r="G424" s="23" t="s">
        <v>819</v>
      </c>
      <c r="H424" s="23">
        <v>2025</v>
      </c>
      <c r="I424" s="30">
        <v>3780</v>
      </c>
      <c r="J424" s="31">
        <v>0</v>
      </c>
      <c r="K424" s="31">
        <v>0</v>
      </c>
      <c r="L424" s="31">
        <v>0</v>
      </c>
      <c r="M424" s="31">
        <v>0</v>
      </c>
      <c r="N424" s="9">
        <v>0</v>
      </c>
      <c r="O424" s="9" t="s">
        <v>822</v>
      </c>
      <c r="P424" s="32">
        <v>3780</v>
      </c>
      <c r="S424" s="44"/>
    </row>
    <row r="425" spans="1:19" s="10" customFormat="1" hidden="1" x14ac:dyDescent="0.25">
      <c r="A425" s="7">
        <v>440</v>
      </c>
      <c r="B425" s="7">
        <v>230852</v>
      </c>
      <c r="C425" s="8" t="s">
        <v>202</v>
      </c>
      <c r="D425" s="41" t="str">
        <f>VLOOKUP(B425,'[1]Ledger 24-25'!$B$5:$AF$562,3,0)</f>
        <v>G</v>
      </c>
      <c r="E425" s="42">
        <f>VLOOKUP(B425,'[1]Ledger 24-25'!$B$5:$AF$562,4,0)</f>
        <v>169</v>
      </c>
      <c r="F425" s="42">
        <f>VLOOKUP(B425,'[1]Ledger 24-25'!$B$5:$AF$562,7,0)</f>
        <v>433</v>
      </c>
      <c r="G425" s="23" t="s">
        <v>819</v>
      </c>
      <c r="H425" s="23">
        <v>2025</v>
      </c>
      <c r="I425" s="30">
        <v>4529</v>
      </c>
      <c r="J425" s="31">
        <v>-175</v>
      </c>
      <c r="K425" s="31">
        <v>0</v>
      </c>
      <c r="L425" s="31">
        <v>0</v>
      </c>
      <c r="M425" s="31">
        <v>0</v>
      </c>
      <c r="N425" s="9">
        <v>0</v>
      </c>
      <c r="O425" s="9" t="s">
        <v>822</v>
      </c>
      <c r="P425" s="32">
        <v>4354</v>
      </c>
      <c r="S425" s="44"/>
    </row>
    <row r="426" spans="1:19" s="10" customFormat="1" hidden="1" x14ac:dyDescent="0.25">
      <c r="A426" s="7">
        <v>441</v>
      </c>
      <c r="B426" s="7">
        <v>230853</v>
      </c>
      <c r="C426" s="8" t="s">
        <v>203</v>
      </c>
      <c r="D426" s="41" t="str">
        <f>VLOOKUP(B426,'[1]Ledger 24-25'!$B$5:$AF$562,3,0)</f>
        <v>G</v>
      </c>
      <c r="E426" s="42">
        <f>VLOOKUP(B426,'[1]Ledger 24-25'!$B$5:$AF$562,4,0)</f>
        <v>173</v>
      </c>
      <c r="F426" s="42">
        <f>VLOOKUP(B426,'[1]Ledger 24-25'!$B$5:$AF$562,7,0)</f>
        <v>434</v>
      </c>
      <c r="G426" s="23" t="s">
        <v>819</v>
      </c>
      <c r="H426" s="23">
        <v>2025</v>
      </c>
      <c r="I426" s="30">
        <v>4417</v>
      </c>
      <c r="J426" s="31">
        <v>0</v>
      </c>
      <c r="K426" s="31">
        <v>0</v>
      </c>
      <c r="L426" s="31">
        <v>0</v>
      </c>
      <c r="M426" s="31">
        <v>0</v>
      </c>
      <c r="N426" s="9">
        <v>0</v>
      </c>
      <c r="O426" s="9" t="s">
        <v>822</v>
      </c>
      <c r="P426" s="32">
        <v>4417</v>
      </c>
      <c r="S426" s="44"/>
    </row>
    <row r="427" spans="1:19" s="10" customFormat="1" hidden="1" x14ac:dyDescent="0.25">
      <c r="A427" s="7">
        <v>442</v>
      </c>
      <c r="B427" s="7">
        <v>230860</v>
      </c>
      <c r="C427" s="8" t="s">
        <v>204</v>
      </c>
      <c r="D427" s="41" t="str">
        <f>VLOOKUP(B427,'[1]Ledger 24-25'!$B$5:$AF$562,3,0)</f>
        <v>B</v>
      </c>
      <c r="E427" s="42">
        <f>VLOOKUP(B427,'[1]Ledger 24-25'!$B$5:$AF$562,4,0)</f>
        <v>319</v>
      </c>
      <c r="F427" s="42">
        <f>VLOOKUP(B427,'[1]Ledger 24-25'!$B$5:$AF$562,7,0)</f>
        <v>435</v>
      </c>
      <c r="G427" s="23" t="s">
        <v>819</v>
      </c>
      <c r="H427" s="23">
        <v>2025</v>
      </c>
      <c r="I427" s="30">
        <v>8365</v>
      </c>
      <c r="J427" s="31">
        <v>0</v>
      </c>
      <c r="K427" s="31">
        <v>0</v>
      </c>
      <c r="L427" s="31">
        <v>0</v>
      </c>
      <c r="M427" s="31">
        <v>0</v>
      </c>
      <c r="N427" s="9">
        <v>0</v>
      </c>
      <c r="O427" s="9" t="s">
        <v>822</v>
      </c>
      <c r="P427" s="32">
        <v>8365</v>
      </c>
      <c r="S427" s="44"/>
    </row>
    <row r="428" spans="1:19" s="10" customFormat="1" hidden="1" x14ac:dyDescent="0.25">
      <c r="A428" s="7">
        <v>443</v>
      </c>
      <c r="B428" s="7">
        <v>230867</v>
      </c>
      <c r="C428" s="8" t="s">
        <v>205</v>
      </c>
      <c r="D428" s="41" t="str">
        <f>VLOOKUP(B428,'[1]Ledger 24-25'!$B$5:$AF$562,3,0)</f>
        <v>G</v>
      </c>
      <c r="E428" s="42">
        <f>VLOOKUP(B428,'[1]Ledger 24-25'!$B$5:$AF$562,4,0)</f>
        <v>277</v>
      </c>
      <c r="F428" s="42">
        <f>VLOOKUP(B428,'[1]Ledger 24-25'!$B$5:$AF$562,7,0)</f>
        <v>436</v>
      </c>
      <c r="G428" s="23" t="s">
        <v>819</v>
      </c>
      <c r="H428" s="23">
        <v>2025</v>
      </c>
      <c r="I428" s="30">
        <v>3410</v>
      </c>
      <c r="J428" s="31">
        <v>0</v>
      </c>
      <c r="K428" s="31">
        <v>0</v>
      </c>
      <c r="L428" s="31">
        <v>0</v>
      </c>
      <c r="M428" s="31">
        <v>0</v>
      </c>
      <c r="N428" s="9">
        <v>0</v>
      </c>
      <c r="O428" s="9" t="s">
        <v>822</v>
      </c>
      <c r="P428" s="32">
        <v>3410</v>
      </c>
      <c r="S428" s="44"/>
    </row>
    <row r="429" spans="1:19" s="10" customFormat="1" hidden="1" x14ac:dyDescent="0.25">
      <c r="A429" s="7">
        <v>444</v>
      </c>
      <c r="B429" s="7">
        <v>230872</v>
      </c>
      <c r="C429" s="8" t="s">
        <v>206</v>
      </c>
      <c r="D429" s="41" t="str">
        <f>VLOOKUP(B429,'[1]Ledger 24-25'!$B$5:$AF$562,3,0)</f>
        <v>B</v>
      </c>
      <c r="E429" s="42">
        <f>VLOOKUP(B429,'[1]Ledger 24-25'!$B$5:$AF$562,4,0)</f>
        <v>316</v>
      </c>
      <c r="F429" s="42">
        <f>VLOOKUP(B429,'[1]Ledger 24-25'!$B$5:$AF$562,7,0)</f>
        <v>437</v>
      </c>
      <c r="G429" s="23" t="s">
        <v>819</v>
      </c>
      <c r="H429" s="23">
        <v>2025</v>
      </c>
      <c r="I429" s="30">
        <v>5454</v>
      </c>
      <c r="J429" s="31">
        <v>0</v>
      </c>
      <c r="K429" s="31">
        <v>0</v>
      </c>
      <c r="L429" s="31">
        <v>0</v>
      </c>
      <c r="M429" s="31">
        <v>0</v>
      </c>
      <c r="N429" s="9">
        <v>0</v>
      </c>
      <c r="O429" s="9" t="s">
        <v>822</v>
      </c>
      <c r="P429" s="32">
        <v>5454</v>
      </c>
      <c r="S429" s="44"/>
    </row>
    <row r="430" spans="1:19" s="10" customFormat="1" hidden="1" x14ac:dyDescent="0.25">
      <c r="A430" s="7">
        <v>445</v>
      </c>
      <c r="B430" s="7">
        <v>230877</v>
      </c>
      <c r="C430" s="8" t="s">
        <v>207</v>
      </c>
      <c r="D430" s="41" t="str">
        <f>VLOOKUP(B430,'[1]Ledger 24-25'!$B$5:$AF$562,3,0)</f>
        <v>C</v>
      </c>
      <c r="E430" s="42">
        <f>VLOOKUP(B430,'[1]Ledger 24-25'!$B$5:$AF$562,4,0)</f>
        <v>335</v>
      </c>
      <c r="F430" s="42">
        <f>VLOOKUP(B430,'[1]Ledger 24-25'!$B$5:$AF$562,7,0)</f>
        <v>438</v>
      </c>
      <c r="G430" s="23" t="s">
        <v>819</v>
      </c>
      <c r="H430" s="23">
        <v>2025</v>
      </c>
      <c r="I430" s="30">
        <v>3824</v>
      </c>
      <c r="J430" s="31">
        <v>-155</v>
      </c>
      <c r="K430" s="31">
        <v>0</v>
      </c>
      <c r="L430" s="31">
        <v>0</v>
      </c>
      <c r="M430" s="31">
        <v>0</v>
      </c>
      <c r="N430" s="9">
        <v>0</v>
      </c>
      <c r="O430" s="9" t="s">
        <v>822</v>
      </c>
      <c r="P430" s="32">
        <v>3669</v>
      </c>
      <c r="S430" s="44"/>
    </row>
    <row r="431" spans="1:19" s="10" customFormat="1" hidden="1" x14ac:dyDescent="0.25">
      <c r="A431" s="7">
        <v>446</v>
      </c>
      <c r="B431" s="7">
        <v>230897</v>
      </c>
      <c r="C431" s="8" t="s">
        <v>208</v>
      </c>
      <c r="D431" s="41" t="str">
        <f>VLOOKUP(B431,'[1]Ledger 24-25'!$B$5:$AF$562,3,0)</f>
        <v>E</v>
      </c>
      <c r="E431" s="42">
        <f>VLOOKUP(B431,'[1]Ledger 24-25'!$B$5:$AF$562,4,0)</f>
        <v>351</v>
      </c>
      <c r="F431" s="42">
        <f>VLOOKUP(B431,'[1]Ledger 24-25'!$B$5:$AF$562,7,0)</f>
        <v>439</v>
      </c>
      <c r="G431" s="23" t="s">
        <v>819</v>
      </c>
      <c r="H431" s="23">
        <v>2025</v>
      </c>
      <c r="I431" s="30">
        <v>6598</v>
      </c>
      <c r="J431" s="31">
        <v>0</v>
      </c>
      <c r="K431" s="31">
        <v>0</v>
      </c>
      <c r="L431" s="31">
        <v>0</v>
      </c>
      <c r="M431" s="31">
        <v>0</v>
      </c>
      <c r="N431" s="9">
        <v>0</v>
      </c>
      <c r="O431" s="9" t="s">
        <v>822</v>
      </c>
      <c r="P431" s="32">
        <v>6598</v>
      </c>
      <c r="S431" s="44"/>
    </row>
    <row r="432" spans="1:19" s="10" customFormat="1" hidden="1" x14ac:dyDescent="0.25">
      <c r="A432" s="7">
        <v>447</v>
      </c>
      <c r="B432" s="7">
        <v>230908</v>
      </c>
      <c r="C432" s="8" t="s">
        <v>209</v>
      </c>
      <c r="D432" s="41" t="str">
        <f>VLOOKUP(B432,'[1]Ledger 24-25'!$B$5:$AF$562,3,0)</f>
        <v>G</v>
      </c>
      <c r="E432" s="42">
        <f>VLOOKUP(B432,'[1]Ledger 24-25'!$B$5:$AF$562,4,0)</f>
        <v>269</v>
      </c>
      <c r="F432" s="42">
        <f>VLOOKUP(B432,'[1]Ledger 24-25'!$B$5:$AF$562,7,0)</f>
        <v>440</v>
      </c>
      <c r="G432" s="23" t="s">
        <v>819</v>
      </c>
      <c r="H432" s="23">
        <v>2025</v>
      </c>
      <c r="I432" s="30">
        <v>3518</v>
      </c>
      <c r="J432" s="31">
        <v>0</v>
      </c>
      <c r="K432" s="31">
        <v>0</v>
      </c>
      <c r="L432" s="31">
        <v>0</v>
      </c>
      <c r="M432" s="31">
        <v>0</v>
      </c>
      <c r="N432" s="9">
        <v>0</v>
      </c>
      <c r="O432" s="9" t="s">
        <v>822</v>
      </c>
      <c r="P432" s="32">
        <v>3518</v>
      </c>
      <c r="S432" s="44"/>
    </row>
    <row r="433" spans="1:20" s="10" customFormat="1" hidden="1" x14ac:dyDescent="0.25">
      <c r="A433" s="7">
        <v>448</v>
      </c>
      <c r="B433" s="7">
        <v>230915</v>
      </c>
      <c r="C433" s="8" t="s">
        <v>210</v>
      </c>
      <c r="D433" s="41" t="str">
        <f>VLOOKUP(B433,'[1]Ledger 24-25'!$B$5:$AF$562,3,0)</f>
        <v>E</v>
      </c>
      <c r="E433" s="42">
        <f>VLOOKUP(B433,'[1]Ledger 24-25'!$B$5:$AF$562,4,0)</f>
        <v>356</v>
      </c>
      <c r="F433" s="42">
        <f>VLOOKUP(B433,'[1]Ledger 24-25'!$B$5:$AF$562,7,0)</f>
        <v>441</v>
      </c>
      <c r="G433" s="23" t="s">
        <v>819</v>
      </c>
      <c r="H433" s="23">
        <v>2025</v>
      </c>
      <c r="I433" s="30">
        <v>3304</v>
      </c>
      <c r="J433" s="31">
        <v>0</v>
      </c>
      <c r="K433" s="31">
        <v>0</v>
      </c>
      <c r="L433" s="31">
        <v>0</v>
      </c>
      <c r="M433" s="31">
        <v>0</v>
      </c>
      <c r="N433" s="9">
        <v>0</v>
      </c>
      <c r="O433" s="9" t="s">
        <v>822</v>
      </c>
      <c r="P433" s="32">
        <v>3304</v>
      </c>
      <c r="S433" s="44"/>
    </row>
    <row r="434" spans="1:20" s="10" customFormat="1" hidden="1" x14ac:dyDescent="0.25">
      <c r="A434" s="7">
        <v>449</v>
      </c>
      <c r="B434" s="7">
        <v>230926</v>
      </c>
      <c r="C434" s="8" t="s">
        <v>211</v>
      </c>
      <c r="D434" s="41" t="str">
        <f>VLOOKUP(B434,'[1]Ledger 24-25'!$B$5:$AF$562,3,0)</f>
        <v>G</v>
      </c>
      <c r="E434" s="42">
        <f>VLOOKUP(B434,'[1]Ledger 24-25'!$B$5:$AF$562,4,0)</f>
        <v>269</v>
      </c>
      <c r="F434" s="42">
        <f>VLOOKUP(B434,'[1]Ledger 24-25'!$B$5:$AF$562,7,0)</f>
        <v>442</v>
      </c>
      <c r="G434" s="23" t="s">
        <v>819</v>
      </c>
      <c r="H434" s="23">
        <v>2025</v>
      </c>
      <c r="I434" s="30">
        <v>8767</v>
      </c>
      <c r="J434" s="31">
        <v>0</v>
      </c>
      <c r="K434" s="31">
        <v>0</v>
      </c>
      <c r="L434" s="31">
        <v>0</v>
      </c>
      <c r="M434" s="31">
        <v>0</v>
      </c>
      <c r="N434" s="9">
        <v>0</v>
      </c>
      <c r="O434" s="9" t="s">
        <v>822</v>
      </c>
      <c r="P434" s="32">
        <v>8767</v>
      </c>
      <c r="S434" s="44"/>
    </row>
    <row r="435" spans="1:20" s="10" customFormat="1" hidden="1" x14ac:dyDescent="0.25">
      <c r="A435" s="7">
        <v>450</v>
      </c>
      <c r="B435" s="7">
        <v>230932</v>
      </c>
      <c r="C435" s="8" t="s">
        <v>212</v>
      </c>
      <c r="D435" s="41" t="str">
        <f>VLOOKUP(B435,'[1]Ledger 24-25'!$B$5:$AF$562,3,0)</f>
        <v>G</v>
      </c>
      <c r="E435" s="42">
        <f>VLOOKUP(B435,'[1]Ledger 24-25'!$B$5:$AF$562,4,0)</f>
        <v>380</v>
      </c>
      <c r="F435" s="42">
        <f>VLOOKUP(B435,'[1]Ledger 24-25'!$B$5:$AF$562,7,0)</f>
        <v>443</v>
      </c>
      <c r="G435" s="23" t="s">
        <v>819</v>
      </c>
      <c r="H435" s="23">
        <v>2025</v>
      </c>
      <c r="I435" s="30">
        <v>3720</v>
      </c>
      <c r="J435" s="31">
        <v>0</v>
      </c>
      <c r="K435" s="31">
        <v>0</v>
      </c>
      <c r="L435" s="31">
        <v>0</v>
      </c>
      <c r="M435" s="31">
        <v>0</v>
      </c>
      <c r="N435" s="9">
        <v>0</v>
      </c>
      <c r="O435" s="9" t="s">
        <v>822</v>
      </c>
      <c r="P435" s="32">
        <v>3720</v>
      </c>
      <c r="S435" s="44"/>
    </row>
    <row r="436" spans="1:20" s="10" customFormat="1" hidden="1" x14ac:dyDescent="0.25">
      <c r="A436" s="7">
        <v>451</v>
      </c>
      <c r="B436" s="7">
        <v>230935</v>
      </c>
      <c r="C436" s="8" t="s">
        <v>213</v>
      </c>
      <c r="D436" s="41" t="str">
        <f>VLOOKUP(B436,'[1]Ledger 24-25'!$B$5:$AF$562,3,0)</f>
        <v>C</v>
      </c>
      <c r="E436" s="42">
        <f>VLOOKUP(B436,'[1]Ledger 24-25'!$B$5:$AF$562,4,0)</f>
        <v>327</v>
      </c>
      <c r="F436" s="42">
        <f>VLOOKUP(B436,'[1]Ledger 24-25'!$B$5:$AF$562,7,0)</f>
        <v>444</v>
      </c>
      <c r="G436" s="23" t="s">
        <v>819</v>
      </c>
      <c r="H436" s="23">
        <v>2025</v>
      </c>
      <c r="I436" s="30">
        <v>7468</v>
      </c>
      <c r="J436" s="31">
        <v>90</v>
      </c>
      <c r="K436" s="31">
        <v>0</v>
      </c>
      <c r="L436" s="31">
        <v>0</v>
      </c>
      <c r="M436" s="31">
        <v>0</v>
      </c>
      <c r="N436" s="9">
        <v>0</v>
      </c>
      <c r="O436" s="9" t="s">
        <v>822</v>
      </c>
      <c r="P436" s="32">
        <v>7558</v>
      </c>
      <c r="S436" s="44"/>
    </row>
    <row r="437" spans="1:20" s="10" customFormat="1" hidden="1" x14ac:dyDescent="0.25">
      <c r="A437" s="7">
        <v>452</v>
      </c>
      <c r="B437" s="7">
        <v>230939</v>
      </c>
      <c r="C437" s="8" t="s">
        <v>214</v>
      </c>
      <c r="D437" s="41" t="str">
        <f>VLOOKUP(B437,'[1]Ledger 24-25'!$B$5:$AF$562,3,0)</f>
        <v>G</v>
      </c>
      <c r="E437" s="42">
        <f>VLOOKUP(B437,'[1]Ledger 24-25'!$B$5:$AF$562,4,0)</f>
        <v>175</v>
      </c>
      <c r="F437" s="42">
        <f>VLOOKUP(B437,'[1]Ledger 24-25'!$B$5:$AF$562,7,0)</f>
        <v>445</v>
      </c>
      <c r="G437" s="23" t="s">
        <v>819</v>
      </c>
      <c r="H437" s="23">
        <v>2025</v>
      </c>
      <c r="I437" s="30">
        <v>3497</v>
      </c>
      <c r="J437" s="31">
        <v>0</v>
      </c>
      <c r="K437" s="31">
        <v>0</v>
      </c>
      <c r="L437" s="31">
        <v>0</v>
      </c>
      <c r="M437" s="31">
        <v>0</v>
      </c>
      <c r="N437" s="9">
        <v>0</v>
      </c>
      <c r="O437" s="9" t="s">
        <v>822</v>
      </c>
      <c r="P437" s="32">
        <v>3497</v>
      </c>
      <c r="S437" s="44"/>
    </row>
    <row r="438" spans="1:20" s="10" customFormat="1" hidden="1" x14ac:dyDescent="0.25">
      <c r="A438" s="7">
        <v>453</v>
      </c>
      <c r="B438" s="7">
        <v>230952</v>
      </c>
      <c r="C438" s="8" t="s">
        <v>215</v>
      </c>
      <c r="D438" s="41" t="str">
        <f>VLOOKUP(B438,'[1]Ledger 24-25'!$B$5:$AF$562,3,0)</f>
        <v>G</v>
      </c>
      <c r="E438" s="42">
        <f>VLOOKUP(B438,'[1]Ledger 24-25'!$B$5:$AF$562,4,0)</f>
        <v>270</v>
      </c>
      <c r="F438" s="42">
        <f>VLOOKUP(B438,'[1]Ledger 24-25'!$B$5:$AF$562,7,0)</f>
        <v>446</v>
      </c>
      <c r="G438" s="23" t="s">
        <v>819</v>
      </c>
      <c r="H438" s="23">
        <v>2025</v>
      </c>
      <c r="I438" s="30">
        <v>5694</v>
      </c>
      <c r="J438" s="31">
        <v>0</v>
      </c>
      <c r="K438" s="31">
        <v>0</v>
      </c>
      <c r="L438" s="31">
        <v>0</v>
      </c>
      <c r="M438" s="31">
        <v>0</v>
      </c>
      <c r="N438" s="9">
        <v>0</v>
      </c>
      <c r="O438" s="9" t="s">
        <v>822</v>
      </c>
      <c r="P438" s="32">
        <v>5694</v>
      </c>
      <c r="S438" s="44"/>
    </row>
    <row r="439" spans="1:20" s="10" customFormat="1" hidden="1" x14ac:dyDescent="0.25">
      <c r="A439" s="7">
        <v>454</v>
      </c>
      <c r="B439" s="7">
        <v>230960</v>
      </c>
      <c r="C439" s="8" t="s">
        <v>216</v>
      </c>
      <c r="D439" s="41" t="str">
        <f>VLOOKUP(B439,'[1]Ledger 24-25'!$B$5:$AF$562,3,0)</f>
        <v>G</v>
      </c>
      <c r="E439" s="42">
        <f>VLOOKUP(B439,'[1]Ledger 24-25'!$B$5:$AF$562,4,0)</f>
        <v>272</v>
      </c>
      <c r="F439" s="42">
        <f>VLOOKUP(B439,'[1]Ledger 24-25'!$B$5:$AF$562,7,0)</f>
        <v>447</v>
      </c>
      <c r="G439" s="23" t="s">
        <v>819</v>
      </c>
      <c r="H439" s="23">
        <v>2025</v>
      </c>
      <c r="I439" s="30">
        <v>4066</v>
      </c>
      <c r="J439" s="31">
        <v>0</v>
      </c>
      <c r="K439" s="31">
        <v>0</v>
      </c>
      <c r="L439" s="31">
        <v>0</v>
      </c>
      <c r="M439" s="31">
        <v>0</v>
      </c>
      <c r="N439" s="9">
        <v>0</v>
      </c>
      <c r="O439" s="9" t="s">
        <v>822</v>
      </c>
      <c r="P439" s="32">
        <v>4066</v>
      </c>
      <c r="S439" s="44"/>
    </row>
    <row r="440" spans="1:20" s="10" customFormat="1" hidden="1" x14ac:dyDescent="0.25">
      <c r="A440" s="7">
        <v>455</v>
      </c>
      <c r="B440" s="7">
        <v>230961</v>
      </c>
      <c r="C440" s="8" t="s">
        <v>217</v>
      </c>
      <c r="D440" s="41" t="str">
        <f>VLOOKUP(B440,'[1]Ledger 24-25'!$B$5:$AF$562,3,0)</f>
        <v>D</v>
      </c>
      <c r="E440" s="42">
        <f>VLOOKUP(B440,'[1]Ledger 24-25'!$B$5:$AF$562,4,0)</f>
        <v>338</v>
      </c>
      <c r="F440" s="42">
        <f>VLOOKUP(B440,'[1]Ledger 24-25'!$B$5:$AF$562,7,0)</f>
        <v>448</v>
      </c>
      <c r="G440" s="23" t="s">
        <v>819</v>
      </c>
      <c r="H440" s="23">
        <v>2025</v>
      </c>
      <c r="I440" s="30">
        <v>9837</v>
      </c>
      <c r="J440" s="31">
        <v>0</v>
      </c>
      <c r="K440" s="31">
        <v>0</v>
      </c>
      <c r="L440" s="31">
        <v>0</v>
      </c>
      <c r="M440" s="31">
        <v>0</v>
      </c>
      <c r="N440" s="9">
        <v>0</v>
      </c>
      <c r="O440" s="9" t="s">
        <v>822</v>
      </c>
      <c r="P440" s="32">
        <v>9837</v>
      </c>
      <c r="S440" s="44"/>
    </row>
    <row r="441" spans="1:20" s="10" customFormat="1" hidden="1" x14ac:dyDescent="0.25">
      <c r="A441" s="7">
        <v>456</v>
      </c>
      <c r="B441" s="7">
        <v>230969</v>
      </c>
      <c r="C441" s="8" t="s">
        <v>218</v>
      </c>
      <c r="D441" s="41" t="str">
        <f>VLOOKUP(B441,'[1]Ledger 24-25'!$B$5:$AF$562,3,0)</f>
        <v>E</v>
      </c>
      <c r="E441" s="42">
        <f>VLOOKUP(B441,'[1]Ledger 24-25'!$B$5:$AF$562,4,0)</f>
        <v>355</v>
      </c>
      <c r="F441" s="42">
        <f>VLOOKUP(B441,'[1]Ledger 24-25'!$B$5:$AF$562,7,0)</f>
        <v>449</v>
      </c>
      <c r="G441" s="23" t="s">
        <v>819</v>
      </c>
      <c r="H441" s="23">
        <v>2025</v>
      </c>
      <c r="I441" s="30">
        <v>4217</v>
      </c>
      <c r="J441" s="31">
        <v>0</v>
      </c>
      <c r="K441" s="31">
        <v>0</v>
      </c>
      <c r="L441" s="31">
        <v>0</v>
      </c>
      <c r="M441" s="31">
        <v>0</v>
      </c>
      <c r="N441" s="9">
        <v>0</v>
      </c>
      <c r="O441" s="9" t="s">
        <v>822</v>
      </c>
      <c r="P441" s="32">
        <v>4217</v>
      </c>
      <c r="S441" s="44"/>
    </row>
    <row r="442" spans="1:20" s="10" customFormat="1" hidden="1" x14ac:dyDescent="0.25">
      <c r="A442" s="7">
        <v>457</v>
      </c>
      <c r="B442" s="7">
        <v>230972</v>
      </c>
      <c r="C442" s="8" t="s">
        <v>813</v>
      </c>
      <c r="D442" s="41" t="str">
        <f>VLOOKUP(B442,'[1]Ledger 24-25'!$B$5:$AF$562,3,0)</f>
        <v>C</v>
      </c>
      <c r="E442" s="42">
        <f>VLOOKUP(B442,'[1]Ledger 24-25'!$B$5:$AF$562,4,0)</f>
        <v>334</v>
      </c>
      <c r="F442" s="42">
        <f>VLOOKUP(B442,'[1]Ledger 24-25'!$B$5:$AF$562,7,0)</f>
        <v>450</v>
      </c>
      <c r="G442" s="23" t="s">
        <v>819</v>
      </c>
      <c r="H442" s="23">
        <v>2025</v>
      </c>
      <c r="I442" s="30">
        <v>3412</v>
      </c>
      <c r="J442" s="31">
        <v>0</v>
      </c>
      <c r="K442" s="31">
        <v>0</v>
      </c>
      <c r="L442" s="31">
        <v>0</v>
      </c>
      <c r="M442" s="31">
        <v>0</v>
      </c>
      <c r="N442" s="9">
        <v>0</v>
      </c>
      <c r="O442" s="9" t="s">
        <v>822</v>
      </c>
      <c r="P442" s="32">
        <v>3412</v>
      </c>
      <c r="S442" s="44"/>
    </row>
    <row r="443" spans="1:20" s="11" customFormat="1" hidden="1" x14ac:dyDescent="0.25">
      <c r="A443" s="7">
        <v>458</v>
      </c>
      <c r="B443" s="7">
        <v>230973</v>
      </c>
      <c r="C443" s="8" t="s">
        <v>814</v>
      </c>
      <c r="D443" s="41" t="str">
        <f>VLOOKUP(B443,'[1]Ledger 24-25'!$B$5:$AF$562,3,0)</f>
        <v>G</v>
      </c>
      <c r="E443" s="42">
        <f>VLOOKUP(B443,'[1]Ledger 24-25'!$B$5:$AF$562,4,0)</f>
        <v>380</v>
      </c>
      <c r="F443" s="42">
        <f>VLOOKUP(B443,'[1]Ledger 24-25'!$B$5:$AF$562,7,0)</f>
        <v>451</v>
      </c>
      <c r="G443" s="23" t="s">
        <v>819</v>
      </c>
      <c r="H443" s="23">
        <v>2025</v>
      </c>
      <c r="I443" s="30">
        <v>3749</v>
      </c>
      <c r="J443" s="31">
        <v>0</v>
      </c>
      <c r="K443" s="31">
        <v>0</v>
      </c>
      <c r="L443" s="31">
        <v>0</v>
      </c>
      <c r="M443" s="31">
        <v>0</v>
      </c>
      <c r="N443" s="9">
        <v>0</v>
      </c>
      <c r="O443" s="9" t="s">
        <v>822</v>
      </c>
      <c r="P443" s="32">
        <v>3749</v>
      </c>
      <c r="S443" s="44"/>
      <c r="T443" s="10"/>
    </row>
    <row r="444" spans="1:20" s="10" customFormat="1" hidden="1" x14ac:dyDescent="0.25">
      <c r="A444" s="7">
        <v>459</v>
      </c>
      <c r="B444" s="7">
        <v>230977</v>
      </c>
      <c r="C444" s="8" t="s">
        <v>219</v>
      </c>
      <c r="D444" s="41" t="str">
        <f>VLOOKUP(B444,'[1]Ledger 24-25'!$B$5:$AF$562,3,0)</f>
        <v>D</v>
      </c>
      <c r="E444" s="42">
        <f>VLOOKUP(B444,'[1]Ledger 24-25'!$B$5:$AF$562,4,0)</f>
        <v>336</v>
      </c>
      <c r="F444" s="42">
        <f>VLOOKUP(B444,'[1]Ledger 24-25'!$B$5:$AF$562,7,0)</f>
        <v>452</v>
      </c>
      <c r="G444" s="23" t="s">
        <v>819</v>
      </c>
      <c r="H444" s="23">
        <v>2025</v>
      </c>
      <c r="I444" s="30">
        <v>3790</v>
      </c>
      <c r="J444" s="31">
        <v>0</v>
      </c>
      <c r="K444" s="31">
        <v>0</v>
      </c>
      <c r="L444" s="31">
        <v>0</v>
      </c>
      <c r="M444" s="31">
        <v>0</v>
      </c>
      <c r="N444" s="9">
        <v>0</v>
      </c>
      <c r="O444" s="9" t="s">
        <v>822</v>
      </c>
      <c r="P444" s="32">
        <v>3790</v>
      </c>
      <c r="S444" s="44"/>
    </row>
    <row r="445" spans="1:20" s="10" customFormat="1" hidden="1" x14ac:dyDescent="0.25">
      <c r="A445" s="7">
        <v>460</v>
      </c>
      <c r="B445" s="7">
        <v>230979</v>
      </c>
      <c r="C445" s="8" t="s">
        <v>220</v>
      </c>
      <c r="D445" s="41" t="str">
        <f>VLOOKUP(B445,'[1]Ledger 24-25'!$B$5:$AF$562,3,0)</f>
        <v>C</v>
      </c>
      <c r="E445" s="42">
        <f>VLOOKUP(B445,'[1]Ledger 24-25'!$B$5:$AF$562,4,0)</f>
        <v>328</v>
      </c>
      <c r="F445" s="42">
        <f>VLOOKUP(B445,'[1]Ledger 24-25'!$B$5:$AF$562,7,0)</f>
        <v>453</v>
      </c>
      <c r="G445" s="23" t="s">
        <v>819</v>
      </c>
      <c r="H445" s="23">
        <v>2025</v>
      </c>
      <c r="I445" s="30">
        <v>3169</v>
      </c>
      <c r="J445" s="31">
        <v>0</v>
      </c>
      <c r="K445" s="31">
        <v>0</v>
      </c>
      <c r="L445" s="31">
        <v>0</v>
      </c>
      <c r="M445" s="31">
        <v>0</v>
      </c>
      <c r="N445" s="9">
        <v>0</v>
      </c>
      <c r="O445" s="9" t="s">
        <v>822</v>
      </c>
      <c r="P445" s="32">
        <v>3169</v>
      </c>
      <c r="S445" s="44"/>
    </row>
    <row r="446" spans="1:20" s="10" customFormat="1" hidden="1" x14ac:dyDescent="0.25">
      <c r="A446" s="7">
        <v>461</v>
      </c>
      <c r="B446" s="7">
        <v>230989</v>
      </c>
      <c r="C446" s="8" t="s">
        <v>221</v>
      </c>
      <c r="D446" s="41" t="str">
        <f>VLOOKUP(B446,'[1]Ledger 24-25'!$B$5:$AF$562,3,0)</f>
        <v>C</v>
      </c>
      <c r="E446" s="42">
        <f>VLOOKUP(B446,'[1]Ledger 24-25'!$B$5:$AF$562,4,0)</f>
        <v>329</v>
      </c>
      <c r="F446" s="42">
        <f>VLOOKUP(B446,'[1]Ledger 24-25'!$B$5:$AF$562,7,0)</f>
        <v>454</v>
      </c>
      <c r="G446" s="23" t="s">
        <v>819</v>
      </c>
      <c r="H446" s="23">
        <v>2025</v>
      </c>
      <c r="I446" s="30">
        <v>3342</v>
      </c>
      <c r="J446" s="31">
        <v>0</v>
      </c>
      <c r="K446" s="31">
        <v>0</v>
      </c>
      <c r="L446" s="31">
        <v>0</v>
      </c>
      <c r="M446" s="31">
        <v>0</v>
      </c>
      <c r="N446" s="9">
        <v>0</v>
      </c>
      <c r="O446" s="9" t="s">
        <v>822</v>
      </c>
      <c r="P446" s="32">
        <v>3342</v>
      </c>
      <c r="S446" s="44"/>
    </row>
    <row r="447" spans="1:20" s="10" customFormat="1" hidden="1" x14ac:dyDescent="0.25">
      <c r="A447" s="7">
        <v>462</v>
      </c>
      <c r="B447" s="7">
        <v>230991</v>
      </c>
      <c r="C447" s="8" t="s">
        <v>222</v>
      </c>
      <c r="D447" s="41" t="str">
        <f>VLOOKUP(B447,'[1]Ledger 24-25'!$B$5:$AF$562,3,0)</f>
        <v>B</v>
      </c>
      <c r="E447" s="42">
        <f>VLOOKUP(B447,'[1]Ledger 24-25'!$B$5:$AF$562,4,0)</f>
        <v>315</v>
      </c>
      <c r="F447" s="42">
        <f>VLOOKUP(B447,'[1]Ledger 24-25'!$B$5:$AF$562,7,0)</f>
        <v>455</v>
      </c>
      <c r="G447" s="23" t="s">
        <v>819</v>
      </c>
      <c r="H447" s="23">
        <v>2025</v>
      </c>
      <c r="I447" s="30">
        <v>4717</v>
      </c>
      <c r="J447" s="31">
        <v>0</v>
      </c>
      <c r="K447" s="31">
        <v>0</v>
      </c>
      <c r="L447" s="31">
        <v>0</v>
      </c>
      <c r="M447" s="31">
        <v>0</v>
      </c>
      <c r="N447" s="9">
        <v>0</v>
      </c>
      <c r="O447" s="9" t="s">
        <v>822</v>
      </c>
      <c r="P447" s="32">
        <v>4717</v>
      </c>
      <c r="S447" s="44"/>
    </row>
    <row r="448" spans="1:20" s="10" customFormat="1" hidden="1" x14ac:dyDescent="0.25">
      <c r="A448" s="7">
        <v>463</v>
      </c>
      <c r="B448" s="7">
        <v>230999</v>
      </c>
      <c r="C448" s="8" t="s">
        <v>223</v>
      </c>
      <c r="D448" s="41" t="str">
        <f>VLOOKUP(B448,'[1]Ledger 24-25'!$B$5:$AF$562,3,0)</f>
        <v>D</v>
      </c>
      <c r="E448" s="42">
        <f>VLOOKUP(B448,'[1]Ledger 24-25'!$B$5:$AF$562,4,0)</f>
        <v>343</v>
      </c>
      <c r="F448" s="42">
        <f>VLOOKUP(B448,'[1]Ledger 24-25'!$B$5:$AF$562,7,0)</f>
        <v>456</v>
      </c>
      <c r="G448" s="23" t="s">
        <v>819</v>
      </c>
      <c r="H448" s="23">
        <v>2025</v>
      </c>
      <c r="I448" s="30">
        <v>3532</v>
      </c>
      <c r="J448" s="31">
        <v>-10</v>
      </c>
      <c r="K448" s="31">
        <v>0</v>
      </c>
      <c r="L448" s="31">
        <v>0</v>
      </c>
      <c r="M448" s="31">
        <v>0</v>
      </c>
      <c r="N448" s="9">
        <v>-2285</v>
      </c>
      <c r="O448" s="9" t="s">
        <v>803</v>
      </c>
      <c r="P448" s="32">
        <v>1237</v>
      </c>
      <c r="S448" s="44"/>
    </row>
    <row r="449" spans="1:19" s="10" customFormat="1" hidden="1" x14ac:dyDescent="0.25">
      <c r="A449" s="7">
        <v>464</v>
      </c>
      <c r="B449" s="7">
        <v>231002</v>
      </c>
      <c r="C449" s="8" t="s">
        <v>815</v>
      </c>
      <c r="D449" s="41" t="str">
        <f>VLOOKUP(B449,'[1]Ledger 24-25'!$B$5:$AF$562,3,0)</f>
        <v>E</v>
      </c>
      <c r="E449" s="42">
        <f>VLOOKUP(B449,'[1]Ledger 24-25'!$B$5:$AF$562,4,0)</f>
        <v>358</v>
      </c>
      <c r="F449" s="42">
        <f>VLOOKUP(B449,'[1]Ledger 24-25'!$B$5:$AF$562,7,0)</f>
        <v>457</v>
      </c>
      <c r="G449" s="23" t="s">
        <v>819</v>
      </c>
      <c r="H449" s="23">
        <v>2025</v>
      </c>
      <c r="I449" s="30">
        <v>2154</v>
      </c>
      <c r="J449" s="31">
        <v>0</v>
      </c>
      <c r="K449" s="31">
        <v>0</v>
      </c>
      <c r="L449" s="31">
        <v>0</v>
      </c>
      <c r="M449" s="31">
        <v>0</v>
      </c>
      <c r="N449" s="9">
        <v>0</v>
      </c>
      <c r="O449" s="9" t="s">
        <v>822</v>
      </c>
      <c r="P449" s="32">
        <v>2154</v>
      </c>
      <c r="S449" s="44"/>
    </row>
    <row r="450" spans="1:19" s="10" customFormat="1" hidden="1" x14ac:dyDescent="0.25">
      <c r="A450" s="7">
        <v>465</v>
      </c>
      <c r="B450" s="7">
        <v>231003</v>
      </c>
      <c r="C450" s="8" t="s">
        <v>224</v>
      </c>
      <c r="D450" s="41" t="str">
        <f>VLOOKUP(B450,'[1]Ledger 24-25'!$B$5:$AF$562,3,0)</f>
        <v>G</v>
      </c>
      <c r="E450" s="42">
        <f>VLOOKUP(B450,'[1]Ledger 24-25'!$B$5:$AF$562,4,0)</f>
        <v>270</v>
      </c>
      <c r="F450" s="42">
        <f>VLOOKUP(B450,'[1]Ledger 24-25'!$B$5:$AF$562,7,0)</f>
        <v>458</v>
      </c>
      <c r="G450" s="23" t="s">
        <v>819</v>
      </c>
      <c r="H450" s="23">
        <v>2025</v>
      </c>
      <c r="I450" s="30">
        <v>9084</v>
      </c>
      <c r="J450" s="31">
        <v>0</v>
      </c>
      <c r="K450" s="31">
        <v>0</v>
      </c>
      <c r="L450" s="31">
        <v>0</v>
      </c>
      <c r="M450" s="31">
        <v>0</v>
      </c>
      <c r="N450" s="9">
        <v>0</v>
      </c>
      <c r="O450" s="9" t="s">
        <v>822</v>
      </c>
      <c r="P450" s="32">
        <v>9084</v>
      </c>
      <c r="S450" s="44"/>
    </row>
    <row r="451" spans="1:19" s="10" customFormat="1" hidden="1" x14ac:dyDescent="0.25">
      <c r="A451" s="7">
        <v>466</v>
      </c>
      <c r="B451" s="7">
        <v>231005</v>
      </c>
      <c r="C451" s="8" t="s">
        <v>225</v>
      </c>
      <c r="D451" s="41" t="str">
        <f>VLOOKUP(B451,'[1]Ledger 24-25'!$B$5:$AF$562,3,0)</f>
        <v>G</v>
      </c>
      <c r="E451" s="42">
        <f>VLOOKUP(B451,'[1]Ledger 24-25'!$B$5:$AF$562,4,0)</f>
        <v>175</v>
      </c>
      <c r="F451" s="42">
        <f>VLOOKUP(B451,'[1]Ledger 24-25'!$B$5:$AF$562,7,0)</f>
        <v>459</v>
      </c>
      <c r="G451" s="23" t="s">
        <v>819</v>
      </c>
      <c r="H451" s="23">
        <v>2025</v>
      </c>
      <c r="I451" s="30">
        <v>4040</v>
      </c>
      <c r="J451" s="31">
        <v>0</v>
      </c>
      <c r="K451" s="31">
        <v>0</v>
      </c>
      <c r="L451" s="31">
        <v>0</v>
      </c>
      <c r="M451" s="31">
        <v>0</v>
      </c>
      <c r="N451" s="9">
        <v>0</v>
      </c>
      <c r="O451" s="9" t="s">
        <v>822</v>
      </c>
      <c r="P451" s="32">
        <v>4040</v>
      </c>
      <c r="S451" s="44"/>
    </row>
    <row r="452" spans="1:19" s="10" customFormat="1" hidden="1" x14ac:dyDescent="0.25">
      <c r="A452" s="7">
        <v>467</v>
      </c>
      <c r="B452" s="7">
        <v>231013</v>
      </c>
      <c r="C452" s="8" t="s">
        <v>226</v>
      </c>
      <c r="D452" s="41" t="str">
        <f>VLOOKUP(B452,'[1]Ledger 24-25'!$B$5:$AF$562,3,0)</f>
        <v>C</v>
      </c>
      <c r="E452" s="42">
        <f>VLOOKUP(B452,'[1]Ledger 24-25'!$B$5:$AF$562,4,0)</f>
        <v>330</v>
      </c>
      <c r="F452" s="42">
        <f>VLOOKUP(B452,'[1]Ledger 24-25'!$B$5:$AF$562,7,0)</f>
        <v>460</v>
      </c>
      <c r="G452" s="23" t="s">
        <v>819</v>
      </c>
      <c r="H452" s="23">
        <v>2025</v>
      </c>
      <c r="I452" s="30">
        <v>4045</v>
      </c>
      <c r="J452" s="31">
        <v>0</v>
      </c>
      <c r="K452" s="31">
        <v>0</v>
      </c>
      <c r="L452" s="31">
        <v>0</v>
      </c>
      <c r="M452" s="31">
        <v>0</v>
      </c>
      <c r="N452" s="9">
        <v>0</v>
      </c>
      <c r="O452" s="9" t="s">
        <v>822</v>
      </c>
      <c r="P452" s="32">
        <v>4045</v>
      </c>
      <c r="S452" s="44"/>
    </row>
    <row r="453" spans="1:19" s="10" customFormat="1" hidden="1" x14ac:dyDescent="0.25">
      <c r="A453" s="7">
        <v>468</v>
      </c>
      <c r="B453" s="7">
        <v>231017</v>
      </c>
      <c r="C453" s="8" t="s">
        <v>227</v>
      </c>
      <c r="D453" s="41" t="str">
        <f>VLOOKUP(B453,'[1]Ledger 24-25'!$B$5:$AF$562,3,0)</f>
        <v>E</v>
      </c>
      <c r="E453" s="42">
        <f>VLOOKUP(B453,'[1]Ledger 24-25'!$B$5:$AF$562,4,0)</f>
        <v>356</v>
      </c>
      <c r="F453" s="42">
        <f>VLOOKUP(B453,'[1]Ledger 24-25'!$B$5:$AF$562,7,0)</f>
        <v>461</v>
      </c>
      <c r="G453" s="23" t="s">
        <v>819</v>
      </c>
      <c r="H453" s="23">
        <v>2025</v>
      </c>
      <c r="I453" s="30">
        <v>3798</v>
      </c>
      <c r="J453" s="31">
        <v>0</v>
      </c>
      <c r="K453" s="31">
        <v>0</v>
      </c>
      <c r="L453" s="31">
        <v>0</v>
      </c>
      <c r="M453" s="31">
        <v>0</v>
      </c>
      <c r="N453" s="9">
        <v>0</v>
      </c>
      <c r="O453" s="9" t="s">
        <v>822</v>
      </c>
      <c r="P453" s="32">
        <v>3798</v>
      </c>
      <c r="S453" s="44"/>
    </row>
    <row r="454" spans="1:19" s="10" customFormat="1" hidden="1" x14ac:dyDescent="0.25">
      <c r="A454" s="7">
        <v>469</v>
      </c>
      <c r="B454" s="7">
        <v>231018</v>
      </c>
      <c r="C454" s="8" t="s">
        <v>228</v>
      </c>
      <c r="D454" s="41" t="str">
        <f>VLOOKUP(B454,'[1]Ledger 24-25'!$B$5:$AF$562,3,0)</f>
        <v>C</v>
      </c>
      <c r="E454" s="42">
        <f>VLOOKUP(B454,'[1]Ledger 24-25'!$B$5:$AF$562,4,0)</f>
        <v>332</v>
      </c>
      <c r="F454" s="42">
        <f>VLOOKUP(B454,'[1]Ledger 24-25'!$B$5:$AF$562,7,0)</f>
        <v>462</v>
      </c>
      <c r="G454" s="23" t="s">
        <v>819</v>
      </c>
      <c r="H454" s="23">
        <v>2025</v>
      </c>
      <c r="I454" s="30">
        <v>3368</v>
      </c>
      <c r="J454" s="31">
        <v>0</v>
      </c>
      <c r="K454" s="31">
        <v>0</v>
      </c>
      <c r="L454" s="31">
        <v>0</v>
      </c>
      <c r="M454" s="31">
        <v>0</v>
      </c>
      <c r="N454" s="9">
        <v>0</v>
      </c>
      <c r="O454" s="9" t="s">
        <v>822</v>
      </c>
      <c r="P454" s="32">
        <v>3368</v>
      </c>
      <c r="S454" s="44"/>
    </row>
    <row r="455" spans="1:19" s="10" customFormat="1" hidden="1" x14ac:dyDescent="0.25">
      <c r="A455" s="7">
        <v>470</v>
      </c>
      <c r="B455" s="7">
        <v>231020</v>
      </c>
      <c r="C455" s="8" t="s">
        <v>229</v>
      </c>
      <c r="D455" s="41" t="str">
        <f>VLOOKUP(B455,'[1]Ledger 24-25'!$B$5:$AF$562,3,0)</f>
        <v>C</v>
      </c>
      <c r="E455" s="42">
        <f>VLOOKUP(B455,'[1]Ledger 24-25'!$B$5:$AF$562,4,0)</f>
        <v>331</v>
      </c>
      <c r="F455" s="42">
        <f>VLOOKUP(B455,'[1]Ledger 24-25'!$B$5:$AF$562,7,0)</f>
        <v>463</v>
      </c>
      <c r="G455" s="23" t="s">
        <v>819</v>
      </c>
      <c r="H455" s="23">
        <v>2025</v>
      </c>
      <c r="I455" s="30">
        <v>3308</v>
      </c>
      <c r="J455" s="31">
        <v>0</v>
      </c>
      <c r="K455" s="31">
        <v>0</v>
      </c>
      <c r="L455" s="31">
        <v>0</v>
      </c>
      <c r="M455" s="31">
        <v>0</v>
      </c>
      <c r="N455" s="9">
        <v>-2285</v>
      </c>
      <c r="O455" s="9" t="s">
        <v>803</v>
      </c>
      <c r="P455" s="32">
        <v>1023</v>
      </c>
      <c r="S455" s="44"/>
    </row>
    <row r="456" spans="1:19" s="10" customFormat="1" hidden="1" x14ac:dyDescent="0.25">
      <c r="A456" s="7">
        <v>471</v>
      </c>
      <c r="B456" s="7">
        <v>231022</v>
      </c>
      <c r="C456" s="8" t="s">
        <v>230</v>
      </c>
      <c r="D456" s="41" t="str">
        <f>VLOOKUP(B456,'[1]Ledger 24-25'!$B$5:$AF$562,3,0)</f>
        <v>C</v>
      </c>
      <c r="E456" s="42">
        <f>VLOOKUP(B456,'[1]Ledger 24-25'!$B$5:$AF$562,4,0)</f>
        <v>334</v>
      </c>
      <c r="F456" s="42">
        <f>VLOOKUP(B456,'[1]Ledger 24-25'!$B$5:$AF$562,7,0)</f>
        <v>464</v>
      </c>
      <c r="G456" s="23" t="s">
        <v>819</v>
      </c>
      <c r="H456" s="23">
        <v>2025</v>
      </c>
      <c r="I456" s="30">
        <v>3657</v>
      </c>
      <c r="J456" s="31">
        <v>0</v>
      </c>
      <c r="K456" s="31">
        <v>0</v>
      </c>
      <c r="L456" s="31">
        <v>0</v>
      </c>
      <c r="M456" s="31">
        <v>0</v>
      </c>
      <c r="N456" s="9">
        <v>0</v>
      </c>
      <c r="O456" s="9" t="s">
        <v>822</v>
      </c>
      <c r="P456" s="32">
        <v>3657</v>
      </c>
      <c r="S456" s="44"/>
    </row>
    <row r="457" spans="1:19" s="10" customFormat="1" hidden="1" x14ac:dyDescent="0.25">
      <c r="A457" s="7">
        <v>472</v>
      </c>
      <c r="B457" s="7">
        <v>231027</v>
      </c>
      <c r="C457" s="8" t="s">
        <v>231</v>
      </c>
      <c r="D457" s="41" t="str">
        <f>VLOOKUP(B457,'[1]Ledger 24-25'!$B$5:$AF$562,3,0)</f>
        <v>B</v>
      </c>
      <c r="E457" s="42">
        <f>VLOOKUP(B457,'[1]Ledger 24-25'!$B$5:$AF$562,4,0)</f>
        <v>318</v>
      </c>
      <c r="F457" s="42">
        <f>VLOOKUP(B457,'[1]Ledger 24-25'!$B$5:$AF$562,7,0)</f>
        <v>465</v>
      </c>
      <c r="G457" s="23" t="s">
        <v>819</v>
      </c>
      <c r="H457" s="23">
        <v>2025</v>
      </c>
      <c r="I457" s="30">
        <v>3782</v>
      </c>
      <c r="J457" s="31">
        <v>-95</v>
      </c>
      <c r="K457" s="31">
        <v>0</v>
      </c>
      <c r="L457" s="31">
        <v>0</v>
      </c>
      <c r="M457" s="31">
        <v>0</v>
      </c>
      <c r="N457" s="9">
        <v>0</v>
      </c>
      <c r="O457" s="9" t="s">
        <v>822</v>
      </c>
      <c r="P457" s="32">
        <v>3687</v>
      </c>
      <c r="S457" s="44"/>
    </row>
    <row r="458" spans="1:19" s="10" customFormat="1" hidden="1" x14ac:dyDescent="0.25">
      <c r="A458" s="7">
        <v>473</v>
      </c>
      <c r="B458" s="7">
        <v>231039</v>
      </c>
      <c r="C458" s="8" t="s">
        <v>232</v>
      </c>
      <c r="D458" s="41" t="str">
        <f>VLOOKUP(B458,'[1]Ledger 24-25'!$B$5:$AF$562,3,0)</f>
        <v>G</v>
      </c>
      <c r="E458" s="42">
        <f>VLOOKUP(B458,'[1]Ledger 24-25'!$B$5:$AF$562,4,0)</f>
        <v>171</v>
      </c>
      <c r="F458" s="42">
        <f>VLOOKUP(B458,'[1]Ledger 24-25'!$B$5:$AF$562,7,0)</f>
        <v>466</v>
      </c>
      <c r="G458" s="23" t="s">
        <v>819</v>
      </c>
      <c r="H458" s="23">
        <v>2025</v>
      </c>
      <c r="I458" s="30">
        <v>4914</v>
      </c>
      <c r="J458" s="31">
        <v>0</v>
      </c>
      <c r="K458" s="31">
        <v>0</v>
      </c>
      <c r="L458" s="31">
        <v>0</v>
      </c>
      <c r="M458" s="31">
        <v>0</v>
      </c>
      <c r="N458" s="9">
        <v>0</v>
      </c>
      <c r="O458" s="9" t="s">
        <v>822</v>
      </c>
      <c r="P458" s="32">
        <v>4914</v>
      </c>
      <c r="S458" s="44"/>
    </row>
    <row r="459" spans="1:19" s="10" customFormat="1" hidden="1" x14ac:dyDescent="0.25">
      <c r="A459" s="7">
        <v>474</v>
      </c>
      <c r="B459" s="7">
        <v>231042</v>
      </c>
      <c r="C459" s="8" t="s">
        <v>233</v>
      </c>
      <c r="D459" s="41" t="str">
        <f>VLOOKUP(B459,'[1]Ledger 24-25'!$B$5:$AF$562,3,0)</f>
        <v>G</v>
      </c>
      <c r="E459" s="42">
        <f>VLOOKUP(B459,'[1]Ledger 24-25'!$B$5:$AF$562,4,0)</f>
        <v>174</v>
      </c>
      <c r="F459" s="42">
        <f>VLOOKUP(B459,'[1]Ledger 24-25'!$B$5:$AF$562,7,0)</f>
        <v>467</v>
      </c>
      <c r="G459" s="23" t="s">
        <v>819</v>
      </c>
      <c r="H459" s="23">
        <v>2025</v>
      </c>
      <c r="I459" s="30">
        <v>4597</v>
      </c>
      <c r="J459" s="31">
        <v>0</v>
      </c>
      <c r="K459" s="31">
        <v>0</v>
      </c>
      <c r="L459" s="31">
        <v>0</v>
      </c>
      <c r="M459" s="31">
        <v>0</v>
      </c>
      <c r="N459" s="9">
        <v>0</v>
      </c>
      <c r="O459" s="9" t="s">
        <v>822</v>
      </c>
      <c r="P459" s="32">
        <v>4597</v>
      </c>
      <c r="S459" s="44"/>
    </row>
    <row r="460" spans="1:19" s="10" customFormat="1" hidden="1" x14ac:dyDescent="0.25">
      <c r="A460" s="7">
        <v>475</v>
      </c>
      <c r="B460" s="7">
        <v>231044</v>
      </c>
      <c r="C460" s="8" t="s">
        <v>234</v>
      </c>
      <c r="D460" s="41" t="str">
        <f>VLOOKUP(B460,'[1]Ledger 24-25'!$B$5:$AF$562,3,0)</f>
        <v>G</v>
      </c>
      <c r="E460" s="42">
        <f>VLOOKUP(B460,'[1]Ledger 24-25'!$B$5:$AF$562,4,0)</f>
        <v>372</v>
      </c>
      <c r="F460" s="42">
        <f>VLOOKUP(B460,'[1]Ledger 24-25'!$B$5:$AF$562,7,0)</f>
        <v>468</v>
      </c>
      <c r="G460" s="23" t="s">
        <v>819</v>
      </c>
      <c r="H460" s="23">
        <v>2025</v>
      </c>
      <c r="I460" s="30">
        <v>5027</v>
      </c>
      <c r="J460" s="31">
        <v>0</v>
      </c>
      <c r="K460" s="31">
        <v>0</v>
      </c>
      <c r="L460" s="31">
        <v>0</v>
      </c>
      <c r="M460" s="31">
        <v>0</v>
      </c>
      <c r="N460" s="9">
        <v>0</v>
      </c>
      <c r="O460" s="9" t="s">
        <v>822</v>
      </c>
      <c r="P460" s="32">
        <v>5027</v>
      </c>
      <c r="S460" s="44"/>
    </row>
    <row r="461" spans="1:19" s="10" customFormat="1" hidden="1" x14ac:dyDescent="0.25">
      <c r="A461" s="7">
        <v>476</v>
      </c>
      <c r="B461" s="7">
        <v>231062</v>
      </c>
      <c r="C461" s="8" t="s">
        <v>235</v>
      </c>
      <c r="D461" s="41" t="str">
        <f>VLOOKUP(B461,'[1]Ledger 24-25'!$B$5:$AF$562,3,0)</f>
        <v>C</v>
      </c>
      <c r="E461" s="42">
        <f>VLOOKUP(B461,'[1]Ledger 24-25'!$B$5:$AF$562,4,0)</f>
        <v>335</v>
      </c>
      <c r="F461" s="42">
        <f>VLOOKUP(B461,'[1]Ledger 24-25'!$B$5:$AF$562,7,0)</f>
        <v>469</v>
      </c>
      <c r="G461" s="23" t="s">
        <v>819</v>
      </c>
      <c r="H461" s="23">
        <v>2025</v>
      </c>
      <c r="I461" s="30">
        <v>3216</v>
      </c>
      <c r="J461" s="31">
        <v>0</v>
      </c>
      <c r="K461" s="31">
        <v>0</v>
      </c>
      <c r="L461" s="31">
        <v>0</v>
      </c>
      <c r="M461" s="31">
        <v>0</v>
      </c>
      <c r="N461" s="9">
        <v>0</v>
      </c>
      <c r="O461" s="9" t="s">
        <v>822</v>
      </c>
      <c r="P461" s="32">
        <v>3216</v>
      </c>
      <c r="S461" s="44"/>
    </row>
    <row r="462" spans="1:19" s="10" customFormat="1" hidden="1" x14ac:dyDescent="0.25">
      <c r="A462" s="7">
        <v>477</v>
      </c>
      <c r="B462" s="7">
        <v>231065</v>
      </c>
      <c r="C462" s="8" t="s">
        <v>236</v>
      </c>
      <c r="D462" s="41" t="str">
        <f>VLOOKUP(B462,'[1]Ledger 24-25'!$B$5:$AF$562,3,0)</f>
        <v>G</v>
      </c>
      <c r="E462" s="42">
        <f>VLOOKUP(B462,'[1]Ledger 24-25'!$B$5:$AF$562,4,0)</f>
        <v>274</v>
      </c>
      <c r="F462" s="42">
        <f>VLOOKUP(B462,'[1]Ledger 24-25'!$B$5:$AF$562,7,0)</f>
        <v>470</v>
      </c>
      <c r="G462" s="23" t="s">
        <v>819</v>
      </c>
      <c r="H462" s="23">
        <v>2025</v>
      </c>
      <c r="I462" s="30">
        <v>6461</v>
      </c>
      <c r="J462" s="31">
        <v>0</v>
      </c>
      <c r="K462" s="31">
        <v>0</v>
      </c>
      <c r="L462" s="31">
        <v>0</v>
      </c>
      <c r="M462" s="31">
        <v>0</v>
      </c>
      <c r="N462" s="9">
        <v>0</v>
      </c>
      <c r="O462" s="9" t="s">
        <v>822</v>
      </c>
      <c r="P462" s="32">
        <v>6461</v>
      </c>
      <c r="S462" s="44"/>
    </row>
    <row r="463" spans="1:19" s="10" customFormat="1" hidden="1" x14ac:dyDescent="0.25">
      <c r="A463" s="7">
        <v>478</v>
      </c>
      <c r="B463" s="7">
        <v>231066</v>
      </c>
      <c r="C463" s="8" t="s">
        <v>237</v>
      </c>
      <c r="D463" s="41" t="str">
        <f>VLOOKUP(B463,'[1]Ledger 24-25'!$B$5:$AF$562,3,0)</f>
        <v>G</v>
      </c>
      <c r="E463" s="42">
        <f>VLOOKUP(B463,'[1]Ledger 24-25'!$B$5:$AF$562,4,0)</f>
        <v>376</v>
      </c>
      <c r="F463" s="42">
        <f>VLOOKUP(B463,'[1]Ledger 24-25'!$B$5:$AF$562,7,0)</f>
        <v>471</v>
      </c>
      <c r="G463" s="23" t="s">
        <v>819</v>
      </c>
      <c r="H463" s="23">
        <v>2025</v>
      </c>
      <c r="I463" s="30">
        <v>4313</v>
      </c>
      <c r="J463" s="31">
        <v>0</v>
      </c>
      <c r="K463" s="31">
        <v>0</v>
      </c>
      <c r="L463" s="31">
        <v>0</v>
      </c>
      <c r="M463" s="31">
        <v>0</v>
      </c>
      <c r="N463" s="9">
        <v>0</v>
      </c>
      <c r="O463" s="9" t="s">
        <v>822</v>
      </c>
      <c r="P463" s="32">
        <v>4313</v>
      </c>
      <c r="S463" s="44"/>
    </row>
    <row r="464" spans="1:19" s="10" customFormat="1" hidden="1" x14ac:dyDescent="0.25">
      <c r="A464" s="7">
        <v>479</v>
      </c>
      <c r="B464" s="7">
        <v>231067</v>
      </c>
      <c r="C464" s="8" t="s">
        <v>238</v>
      </c>
      <c r="D464" s="41" t="str">
        <f>VLOOKUP(B464,'[1]Ledger 24-25'!$B$5:$AF$562,3,0)</f>
        <v>C</v>
      </c>
      <c r="E464" s="42">
        <f>VLOOKUP(B464,'[1]Ledger 24-25'!$B$5:$AF$562,4,0)</f>
        <v>332</v>
      </c>
      <c r="F464" s="42">
        <f>VLOOKUP(B464,'[1]Ledger 24-25'!$B$5:$AF$562,7,0)</f>
        <v>472</v>
      </c>
      <c r="G464" s="23" t="s">
        <v>819</v>
      </c>
      <c r="H464" s="23">
        <v>2025</v>
      </c>
      <c r="I464" s="30">
        <v>6142</v>
      </c>
      <c r="J464" s="31">
        <v>0</v>
      </c>
      <c r="K464" s="31">
        <v>0</v>
      </c>
      <c r="L464" s="31">
        <v>0</v>
      </c>
      <c r="M464" s="31">
        <v>0</v>
      </c>
      <c r="N464" s="9">
        <v>0</v>
      </c>
      <c r="O464" s="9" t="s">
        <v>822</v>
      </c>
      <c r="P464" s="32">
        <v>6142</v>
      </c>
      <c r="S464" s="44"/>
    </row>
    <row r="465" spans="1:20" s="10" customFormat="1" hidden="1" x14ac:dyDescent="0.25">
      <c r="A465" s="7">
        <v>480</v>
      </c>
      <c r="B465" s="7">
        <v>231068</v>
      </c>
      <c r="C465" s="8" t="s">
        <v>239</v>
      </c>
      <c r="D465" s="41" t="str">
        <f>VLOOKUP(B465,'[1]Ledger 24-25'!$B$5:$AF$562,3,0)</f>
        <v>D</v>
      </c>
      <c r="E465" s="42">
        <f>VLOOKUP(B465,'[1]Ledger 24-25'!$B$5:$AF$562,4,0)</f>
        <v>337</v>
      </c>
      <c r="F465" s="42">
        <f>VLOOKUP(B465,'[1]Ledger 24-25'!$B$5:$AF$562,7,0)</f>
        <v>473</v>
      </c>
      <c r="G465" s="23" t="s">
        <v>819</v>
      </c>
      <c r="H465" s="23">
        <v>2025</v>
      </c>
      <c r="I465" s="30">
        <v>7752</v>
      </c>
      <c r="J465" s="31">
        <v>0</v>
      </c>
      <c r="K465" s="31">
        <v>0</v>
      </c>
      <c r="L465" s="31">
        <v>0</v>
      </c>
      <c r="M465" s="31">
        <v>0</v>
      </c>
      <c r="N465" s="9">
        <v>0</v>
      </c>
      <c r="O465" s="9" t="s">
        <v>822</v>
      </c>
      <c r="P465" s="32">
        <v>7752</v>
      </c>
      <c r="S465" s="44"/>
    </row>
    <row r="466" spans="1:20" hidden="1" x14ac:dyDescent="0.25">
      <c r="A466" s="7">
        <v>481</v>
      </c>
      <c r="B466" s="7">
        <v>231069</v>
      </c>
      <c r="C466" s="8" t="s">
        <v>240</v>
      </c>
      <c r="D466" s="41" t="str">
        <f>VLOOKUP(B466,'[1]Ledger 24-25'!$B$5:$AF$562,3,0)</f>
        <v>G</v>
      </c>
      <c r="E466" s="42">
        <f>VLOOKUP(B466,'[1]Ledger 24-25'!$B$5:$AF$562,4,0)</f>
        <v>379</v>
      </c>
      <c r="F466" s="42">
        <f>VLOOKUP(B466,'[1]Ledger 24-25'!$B$5:$AF$562,7,0)</f>
        <v>474</v>
      </c>
      <c r="G466" s="23" t="s">
        <v>819</v>
      </c>
      <c r="H466" s="23">
        <v>2025</v>
      </c>
      <c r="I466" s="30">
        <v>3936</v>
      </c>
      <c r="J466" s="31">
        <v>0</v>
      </c>
      <c r="K466" s="31">
        <v>0</v>
      </c>
      <c r="L466" s="31">
        <v>0</v>
      </c>
      <c r="M466" s="31">
        <v>0</v>
      </c>
      <c r="N466" s="9">
        <v>0</v>
      </c>
      <c r="O466" s="9" t="s">
        <v>822</v>
      </c>
      <c r="P466" s="32">
        <v>3936</v>
      </c>
      <c r="S466" s="44"/>
      <c r="T466" s="10"/>
    </row>
    <row r="467" spans="1:20" hidden="1" x14ac:dyDescent="0.25">
      <c r="A467" s="7">
        <v>482</v>
      </c>
      <c r="B467" s="7">
        <v>231070</v>
      </c>
      <c r="C467" s="8" t="s">
        <v>241</v>
      </c>
      <c r="D467" s="41" t="str">
        <f>VLOOKUP(B467,'[1]Ledger 24-25'!$B$5:$AF$562,3,0)</f>
        <v>G</v>
      </c>
      <c r="E467" s="42">
        <f>VLOOKUP(B467,'[1]Ledger 24-25'!$B$5:$AF$562,4,0)</f>
        <v>172</v>
      </c>
      <c r="F467" s="42">
        <f>VLOOKUP(B467,'[1]Ledger 24-25'!$B$5:$AF$562,7,0)</f>
        <v>475</v>
      </c>
      <c r="G467" s="23" t="s">
        <v>819</v>
      </c>
      <c r="H467" s="23">
        <v>2025</v>
      </c>
      <c r="I467" s="30">
        <v>7053</v>
      </c>
      <c r="J467" s="31">
        <v>0</v>
      </c>
      <c r="K467" s="31">
        <v>0</v>
      </c>
      <c r="L467" s="31">
        <v>0</v>
      </c>
      <c r="M467" s="31">
        <v>0</v>
      </c>
      <c r="N467" s="9">
        <v>0</v>
      </c>
      <c r="O467" s="9" t="s">
        <v>822</v>
      </c>
      <c r="P467" s="32">
        <v>7053</v>
      </c>
      <c r="S467" s="44"/>
      <c r="T467" s="10"/>
    </row>
    <row r="468" spans="1:20" hidden="1" x14ac:dyDescent="0.25">
      <c r="A468" s="7">
        <v>483</v>
      </c>
      <c r="B468" s="7">
        <v>231071</v>
      </c>
      <c r="C468" s="8" t="s">
        <v>242</v>
      </c>
      <c r="D468" s="41" t="str">
        <f>VLOOKUP(B468,'[1]Ledger 24-25'!$B$5:$AF$562,3,0)</f>
        <v>B</v>
      </c>
      <c r="E468" s="42">
        <f>VLOOKUP(B468,'[1]Ledger 24-25'!$B$5:$AF$562,4,0)</f>
        <v>312</v>
      </c>
      <c r="F468" s="42">
        <f>VLOOKUP(B468,'[1]Ledger 24-25'!$B$5:$AF$562,7,0)</f>
        <v>476</v>
      </c>
      <c r="G468" s="23" t="s">
        <v>819</v>
      </c>
      <c r="H468" s="23">
        <v>2025</v>
      </c>
      <c r="I468" s="30">
        <v>4413</v>
      </c>
      <c r="J468" s="31">
        <v>-160</v>
      </c>
      <c r="K468" s="31">
        <v>0</v>
      </c>
      <c r="L468" s="31">
        <v>0</v>
      </c>
      <c r="M468" s="31">
        <v>0</v>
      </c>
      <c r="N468" s="9">
        <v>0</v>
      </c>
      <c r="O468" s="9" t="s">
        <v>822</v>
      </c>
      <c r="P468" s="32">
        <v>4253</v>
      </c>
      <c r="S468" s="44"/>
      <c r="T468" s="10"/>
    </row>
    <row r="469" spans="1:20" hidden="1" x14ac:dyDescent="0.25">
      <c r="A469" s="7">
        <v>484</v>
      </c>
      <c r="B469" s="7">
        <v>231072</v>
      </c>
      <c r="C469" s="8" t="s">
        <v>243</v>
      </c>
      <c r="D469" s="41" t="str">
        <f>VLOOKUP(B469,'[1]Ledger 24-25'!$B$5:$AF$562,3,0)</f>
        <v>G</v>
      </c>
      <c r="E469" s="42">
        <f>VLOOKUP(B469,'[1]Ledger 24-25'!$B$5:$AF$562,4,0)</f>
        <v>380</v>
      </c>
      <c r="F469" s="42">
        <f>VLOOKUP(B469,'[1]Ledger 24-25'!$B$5:$AF$562,7,0)</f>
        <v>477</v>
      </c>
      <c r="G469" s="23" t="s">
        <v>819</v>
      </c>
      <c r="H469" s="23">
        <v>2025</v>
      </c>
      <c r="I469" s="30">
        <v>3616</v>
      </c>
      <c r="J469" s="31">
        <v>290</v>
      </c>
      <c r="K469" s="31">
        <v>0</v>
      </c>
      <c r="L469" s="31">
        <v>0</v>
      </c>
      <c r="M469" s="31"/>
      <c r="N469" s="9">
        <v>0</v>
      </c>
      <c r="O469" s="9" t="s">
        <v>822</v>
      </c>
      <c r="P469" s="32">
        <v>3906</v>
      </c>
      <c r="S469" s="44"/>
      <c r="T469" s="10"/>
    </row>
    <row r="470" spans="1:20" hidden="1" x14ac:dyDescent="0.25">
      <c r="A470" s="7">
        <v>485</v>
      </c>
      <c r="B470" s="7">
        <v>231078</v>
      </c>
      <c r="C470" s="8" t="s">
        <v>244</v>
      </c>
      <c r="D470" s="41" t="str">
        <f>VLOOKUP(B470,'[1]Ledger 24-25'!$B$5:$AF$562,3,0)</f>
        <v>B</v>
      </c>
      <c r="E470" s="42">
        <f>VLOOKUP(B470,'[1]Ledger 24-25'!$B$5:$AF$562,4,0)</f>
        <v>316</v>
      </c>
      <c r="F470" s="42">
        <f>VLOOKUP(B470,'[1]Ledger 24-25'!$B$5:$AF$562,7,0)</f>
        <v>478</v>
      </c>
      <c r="G470" s="23" t="s">
        <v>819</v>
      </c>
      <c r="H470" s="23">
        <v>2025</v>
      </c>
      <c r="I470" s="30">
        <v>8275</v>
      </c>
      <c r="J470" s="31">
        <v>0</v>
      </c>
      <c r="K470" s="31">
        <v>0</v>
      </c>
      <c r="L470" s="31">
        <v>0</v>
      </c>
      <c r="M470" s="31">
        <v>0</v>
      </c>
      <c r="N470" s="9">
        <v>0</v>
      </c>
      <c r="O470" s="9" t="s">
        <v>822</v>
      </c>
      <c r="P470" s="32">
        <v>8275</v>
      </c>
      <c r="S470" s="44"/>
      <c r="T470" s="10"/>
    </row>
    <row r="471" spans="1:20" hidden="1" x14ac:dyDescent="0.25">
      <c r="A471" s="7">
        <v>486</v>
      </c>
      <c r="B471" s="7">
        <v>231101</v>
      </c>
      <c r="C471" s="8" t="s">
        <v>245</v>
      </c>
      <c r="D471" s="41" t="str">
        <f>VLOOKUP(B471,'[1]Ledger 24-25'!$B$5:$AF$562,3,0)</f>
        <v>G</v>
      </c>
      <c r="E471" s="42">
        <f>VLOOKUP(B471,'[1]Ledger 24-25'!$B$5:$AF$562,4,0)</f>
        <v>277</v>
      </c>
      <c r="F471" s="42">
        <f>VLOOKUP(B471,'[1]Ledger 24-25'!$B$5:$AF$562,7,0)</f>
        <v>479</v>
      </c>
      <c r="G471" s="23" t="s">
        <v>819</v>
      </c>
      <c r="H471" s="23">
        <v>2025</v>
      </c>
      <c r="I471" s="30">
        <v>4521</v>
      </c>
      <c r="J471" s="31">
        <v>0</v>
      </c>
      <c r="K471" s="31">
        <v>0</v>
      </c>
      <c r="L471" s="31">
        <v>0</v>
      </c>
      <c r="M471" s="31">
        <v>0</v>
      </c>
      <c r="N471" s="9">
        <v>0</v>
      </c>
      <c r="O471" s="9" t="s">
        <v>822</v>
      </c>
      <c r="P471" s="32">
        <v>4521</v>
      </c>
      <c r="S471" s="44"/>
      <c r="T471" s="10"/>
    </row>
    <row r="472" spans="1:20" hidden="1" x14ac:dyDescent="0.25">
      <c r="A472" s="7">
        <v>487</v>
      </c>
      <c r="B472" s="7">
        <v>231105</v>
      </c>
      <c r="C472" s="8" t="s">
        <v>246</v>
      </c>
      <c r="D472" s="41" t="str">
        <f>VLOOKUP(B472,'[1]Ledger 24-25'!$B$5:$AF$562,3,0)</f>
        <v>D</v>
      </c>
      <c r="E472" s="42">
        <f>VLOOKUP(B472,'[1]Ledger 24-25'!$B$5:$AF$562,4,0)</f>
        <v>341</v>
      </c>
      <c r="F472" s="42">
        <f>VLOOKUP(B472,'[1]Ledger 24-25'!$B$5:$AF$562,7,0)</f>
        <v>480</v>
      </c>
      <c r="G472" s="23" t="s">
        <v>819</v>
      </c>
      <c r="H472" s="23">
        <v>2025</v>
      </c>
      <c r="I472" s="30">
        <v>4040</v>
      </c>
      <c r="J472" s="31">
        <v>0</v>
      </c>
      <c r="K472" s="31">
        <v>0</v>
      </c>
      <c r="L472" s="31">
        <v>0</v>
      </c>
      <c r="M472" s="31">
        <v>0</v>
      </c>
      <c r="N472" s="9">
        <v>0</v>
      </c>
      <c r="O472" s="9" t="s">
        <v>822</v>
      </c>
      <c r="P472" s="32">
        <v>4040</v>
      </c>
      <c r="S472" s="44"/>
      <c r="T472" s="10"/>
    </row>
    <row r="473" spans="1:20" hidden="1" x14ac:dyDescent="0.25">
      <c r="A473" s="7">
        <v>488</v>
      </c>
      <c r="B473" s="7">
        <v>231106</v>
      </c>
      <c r="C473" s="8" t="s">
        <v>247</v>
      </c>
      <c r="D473" s="41" t="str">
        <f>VLOOKUP(B473,'[1]Ledger 24-25'!$B$5:$AF$562,3,0)</f>
        <v>D</v>
      </c>
      <c r="E473" s="42">
        <f>VLOOKUP(B473,'[1]Ledger 24-25'!$B$5:$AF$562,4,0)</f>
        <v>339</v>
      </c>
      <c r="F473" s="42">
        <f>VLOOKUP(B473,'[1]Ledger 24-25'!$B$5:$AF$562,7,0)</f>
        <v>481</v>
      </c>
      <c r="G473" s="23" t="s">
        <v>819</v>
      </c>
      <c r="H473" s="23">
        <v>2025</v>
      </c>
      <c r="I473" s="30">
        <v>3543</v>
      </c>
      <c r="J473" s="31">
        <v>0</v>
      </c>
      <c r="K473" s="31">
        <v>0</v>
      </c>
      <c r="L473" s="31">
        <v>0</v>
      </c>
      <c r="M473" s="31">
        <v>0</v>
      </c>
      <c r="N473" s="9">
        <v>0</v>
      </c>
      <c r="O473" s="9" t="s">
        <v>822</v>
      </c>
      <c r="P473" s="32">
        <v>3543</v>
      </c>
      <c r="S473" s="44"/>
      <c r="T473" s="10"/>
    </row>
    <row r="474" spans="1:20" hidden="1" x14ac:dyDescent="0.25">
      <c r="A474" s="7">
        <v>489</v>
      </c>
      <c r="B474" s="7">
        <v>231114</v>
      </c>
      <c r="C474" s="8" t="s">
        <v>248</v>
      </c>
      <c r="D474" s="41" t="str">
        <f>VLOOKUP(B474,'[1]Ledger 24-25'!$B$5:$AF$562,3,0)</f>
        <v>E</v>
      </c>
      <c r="E474" s="42">
        <f>VLOOKUP(B474,'[1]Ledger 24-25'!$B$5:$AF$562,4,0)</f>
        <v>352</v>
      </c>
      <c r="F474" s="42">
        <f>VLOOKUP(B474,'[1]Ledger 24-25'!$B$5:$AF$562,7,0)</f>
        <v>482</v>
      </c>
      <c r="G474" s="23" t="s">
        <v>819</v>
      </c>
      <c r="H474" s="23">
        <v>2025</v>
      </c>
      <c r="I474" s="30">
        <v>3087</v>
      </c>
      <c r="J474" s="31">
        <v>0</v>
      </c>
      <c r="K474" s="31">
        <v>0</v>
      </c>
      <c r="L474" s="31">
        <v>0</v>
      </c>
      <c r="M474" s="31">
        <v>0</v>
      </c>
      <c r="N474" s="9">
        <v>0</v>
      </c>
      <c r="O474" s="9" t="s">
        <v>822</v>
      </c>
      <c r="P474" s="32">
        <v>3087</v>
      </c>
      <c r="S474" s="44"/>
      <c r="T474" s="10"/>
    </row>
    <row r="475" spans="1:20" hidden="1" x14ac:dyDescent="0.25">
      <c r="A475" s="7">
        <v>490</v>
      </c>
      <c r="B475" s="7">
        <v>231128</v>
      </c>
      <c r="C475" s="8" t="s">
        <v>249</v>
      </c>
      <c r="D475" s="41" t="str">
        <f>VLOOKUP(B475,'[1]Ledger 24-25'!$B$5:$AF$562,3,0)</f>
        <v>G</v>
      </c>
      <c r="E475" s="42">
        <f>VLOOKUP(B475,'[1]Ledger 24-25'!$B$5:$AF$562,4,0)</f>
        <v>379</v>
      </c>
      <c r="F475" s="42">
        <f>VLOOKUP(B475,'[1]Ledger 24-25'!$B$5:$AF$562,7,0)</f>
        <v>483</v>
      </c>
      <c r="G475" s="23" t="s">
        <v>819</v>
      </c>
      <c r="H475" s="23">
        <v>2025</v>
      </c>
      <c r="I475" s="30">
        <v>5380</v>
      </c>
      <c r="J475" s="31">
        <v>0</v>
      </c>
      <c r="K475" s="31">
        <v>0</v>
      </c>
      <c r="L475" s="31">
        <v>0</v>
      </c>
      <c r="M475" s="31">
        <v>0</v>
      </c>
      <c r="N475" s="9">
        <v>0</v>
      </c>
      <c r="O475" s="9" t="s">
        <v>822</v>
      </c>
      <c r="P475" s="32">
        <v>5380</v>
      </c>
      <c r="S475" s="44"/>
      <c r="T475" s="10"/>
    </row>
    <row r="476" spans="1:20" hidden="1" x14ac:dyDescent="0.25">
      <c r="A476" s="7">
        <v>491</v>
      </c>
      <c r="B476" s="7">
        <v>231138</v>
      </c>
      <c r="C476" s="8" t="s">
        <v>250</v>
      </c>
      <c r="D476" s="41" t="str">
        <f>VLOOKUP(B476,'[1]Ledger 24-25'!$B$5:$AF$562,3,0)</f>
        <v>B</v>
      </c>
      <c r="E476" s="42">
        <f>VLOOKUP(B476,'[1]Ledger 24-25'!$B$5:$AF$562,4,0)</f>
        <v>320</v>
      </c>
      <c r="F476" s="42">
        <f>VLOOKUP(B476,'[1]Ledger 24-25'!$B$5:$AF$562,7,0)</f>
        <v>484</v>
      </c>
      <c r="G476" s="23" t="s">
        <v>819</v>
      </c>
      <c r="H476" s="23">
        <v>2025</v>
      </c>
      <c r="I476" s="30">
        <v>4866</v>
      </c>
      <c r="J476" s="31">
        <v>0</v>
      </c>
      <c r="K476" s="31">
        <v>0</v>
      </c>
      <c r="L476" s="31">
        <v>0</v>
      </c>
      <c r="M476" s="31">
        <v>0</v>
      </c>
      <c r="N476" s="9">
        <v>0</v>
      </c>
      <c r="O476" s="9" t="s">
        <v>822</v>
      </c>
      <c r="P476" s="32">
        <v>4866</v>
      </c>
      <c r="S476" s="44"/>
      <c r="T476" s="10"/>
    </row>
    <row r="477" spans="1:20" hidden="1" x14ac:dyDescent="0.25">
      <c r="A477" s="7">
        <v>492</v>
      </c>
      <c r="B477" s="7">
        <v>231144</v>
      </c>
      <c r="C477" s="8" t="s">
        <v>251</v>
      </c>
      <c r="D477" s="41" t="str">
        <f>VLOOKUP(B477,'[1]Ledger 24-25'!$B$5:$AF$562,3,0)</f>
        <v>G</v>
      </c>
      <c r="E477" s="42">
        <f>VLOOKUP(B477,'[1]Ledger 24-25'!$B$5:$AF$562,4,0)</f>
        <v>174</v>
      </c>
      <c r="F477" s="42">
        <f>VLOOKUP(B477,'[1]Ledger 24-25'!$B$5:$AF$562,7,0)</f>
        <v>485</v>
      </c>
      <c r="G477" s="23" t="s">
        <v>819</v>
      </c>
      <c r="H477" s="23">
        <v>2025</v>
      </c>
      <c r="I477" s="30">
        <v>3923</v>
      </c>
      <c r="J477" s="31">
        <v>0</v>
      </c>
      <c r="K477" s="31">
        <v>0</v>
      </c>
      <c r="L477" s="31">
        <v>0</v>
      </c>
      <c r="M477" s="31">
        <v>0</v>
      </c>
      <c r="N477" s="9">
        <v>0</v>
      </c>
      <c r="O477" s="9" t="s">
        <v>822</v>
      </c>
      <c r="P477" s="32">
        <v>3923</v>
      </c>
      <c r="S477" s="44"/>
      <c r="T477" s="10"/>
    </row>
    <row r="478" spans="1:20" hidden="1" x14ac:dyDescent="0.25">
      <c r="A478" s="7">
        <v>493</v>
      </c>
      <c r="B478" s="7">
        <v>231146</v>
      </c>
      <c r="C478" s="8" t="s">
        <v>252</v>
      </c>
      <c r="D478" s="41" t="str">
        <f>VLOOKUP(B478,'[1]Ledger 24-25'!$B$5:$AF$562,3,0)</f>
        <v>G</v>
      </c>
      <c r="E478" s="42">
        <f>VLOOKUP(B478,'[1]Ledger 24-25'!$B$5:$AF$562,4,0)</f>
        <v>371</v>
      </c>
      <c r="F478" s="42">
        <f>VLOOKUP(B478,'[1]Ledger 24-25'!$B$5:$AF$562,7,0)</f>
        <v>486</v>
      </c>
      <c r="G478" s="23" t="s">
        <v>819</v>
      </c>
      <c r="H478" s="23">
        <v>2025</v>
      </c>
      <c r="I478" s="30">
        <v>4105</v>
      </c>
      <c r="J478" s="31">
        <v>331</v>
      </c>
      <c r="K478" s="31">
        <v>0</v>
      </c>
      <c r="L478" s="31">
        <v>0</v>
      </c>
      <c r="M478" s="31"/>
      <c r="N478" s="9">
        <v>0</v>
      </c>
      <c r="O478" s="9" t="s">
        <v>822</v>
      </c>
      <c r="P478" s="32">
        <v>4436</v>
      </c>
      <c r="S478" s="44"/>
      <c r="T478" s="10"/>
    </row>
    <row r="479" spans="1:20" hidden="1" x14ac:dyDescent="0.25">
      <c r="A479" s="7">
        <v>494</v>
      </c>
      <c r="B479" s="7">
        <v>231153</v>
      </c>
      <c r="C479" s="8" t="s">
        <v>253</v>
      </c>
      <c r="D479" s="41" t="str">
        <f>VLOOKUP(B479,'[1]Ledger 24-25'!$B$5:$AF$562,3,0)</f>
        <v>G</v>
      </c>
      <c r="E479" s="42">
        <f>VLOOKUP(B479,'[1]Ledger 24-25'!$B$5:$AF$562,4,0)</f>
        <v>271</v>
      </c>
      <c r="F479" s="42">
        <f>VLOOKUP(B479,'[1]Ledger 24-25'!$B$5:$AF$562,7,0)</f>
        <v>487</v>
      </c>
      <c r="G479" s="23" t="s">
        <v>819</v>
      </c>
      <c r="H479" s="23">
        <v>2025</v>
      </c>
      <c r="I479" s="30">
        <v>3846</v>
      </c>
      <c r="J479" s="31">
        <v>0</v>
      </c>
      <c r="K479" s="31">
        <v>0</v>
      </c>
      <c r="L479" s="31">
        <v>0</v>
      </c>
      <c r="M479" s="31">
        <v>0</v>
      </c>
      <c r="N479" s="9">
        <v>0</v>
      </c>
      <c r="O479" s="9" t="s">
        <v>822</v>
      </c>
      <c r="P479" s="32">
        <v>3846</v>
      </c>
      <c r="S479" s="44"/>
      <c r="T479" s="10"/>
    </row>
    <row r="480" spans="1:20" hidden="1" x14ac:dyDescent="0.25">
      <c r="A480" s="7">
        <v>495</v>
      </c>
      <c r="B480" s="7">
        <v>231156</v>
      </c>
      <c r="C480" s="8" t="s">
        <v>254</v>
      </c>
      <c r="D480" s="41" t="str">
        <f>VLOOKUP(B480,'[1]Ledger 24-25'!$B$5:$AF$562,3,0)</f>
        <v>B</v>
      </c>
      <c r="E480" s="42">
        <f>VLOOKUP(B480,'[1]Ledger 24-25'!$B$5:$AF$562,4,0)</f>
        <v>321</v>
      </c>
      <c r="F480" s="42">
        <f>VLOOKUP(B480,'[1]Ledger 24-25'!$B$5:$AF$562,7,0)</f>
        <v>488</v>
      </c>
      <c r="G480" s="23" t="s">
        <v>819</v>
      </c>
      <c r="H480" s="23">
        <v>2025</v>
      </c>
      <c r="I480" s="30">
        <v>4088</v>
      </c>
      <c r="J480" s="31">
        <v>0</v>
      </c>
      <c r="K480" s="31">
        <v>0</v>
      </c>
      <c r="L480" s="31">
        <v>0</v>
      </c>
      <c r="M480" s="31">
        <v>0</v>
      </c>
      <c r="N480" s="9">
        <v>0</v>
      </c>
      <c r="O480" s="9" t="s">
        <v>822</v>
      </c>
      <c r="P480" s="32">
        <v>4088</v>
      </c>
      <c r="S480" s="44"/>
      <c r="T480" s="10"/>
    </row>
    <row r="481" spans="1:20" hidden="1" x14ac:dyDescent="0.25">
      <c r="A481" s="7">
        <v>496</v>
      </c>
      <c r="B481" s="7">
        <v>231157</v>
      </c>
      <c r="C481" s="8" t="s">
        <v>255</v>
      </c>
      <c r="D481" s="41" t="str">
        <f>VLOOKUP(B481,'[1]Ledger 24-25'!$B$5:$AF$562,3,0)</f>
        <v>B</v>
      </c>
      <c r="E481" s="42">
        <f>VLOOKUP(B481,'[1]Ledger 24-25'!$B$5:$AF$562,4,0)</f>
        <v>317</v>
      </c>
      <c r="F481" s="42">
        <f>VLOOKUP(B481,'[1]Ledger 24-25'!$B$5:$AF$562,7,0)</f>
        <v>489</v>
      </c>
      <c r="G481" s="23" t="s">
        <v>819</v>
      </c>
      <c r="H481" s="23">
        <v>2025</v>
      </c>
      <c r="I481" s="30">
        <v>9788</v>
      </c>
      <c r="J481" s="31">
        <v>0</v>
      </c>
      <c r="K481" s="31">
        <v>0</v>
      </c>
      <c r="L481" s="31">
        <v>0</v>
      </c>
      <c r="M481" s="31">
        <v>0</v>
      </c>
      <c r="N481" s="9">
        <v>0</v>
      </c>
      <c r="O481" s="9" t="s">
        <v>822</v>
      </c>
      <c r="P481" s="32">
        <v>9788</v>
      </c>
      <c r="S481" s="44"/>
      <c r="T481" s="10"/>
    </row>
    <row r="482" spans="1:20" hidden="1" x14ac:dyDescent="0.25">
      <c r="A482" s="7">
        <v>497</v>
      </c>
      <c r="B482" s="7">
        <v>231162</v>
      </c>
      <c r="C482" s="8" t="s">
        <v>256</v>
      </c>
      <c r="D482" s="41" t="str">
        <f>VLOOKUP(B482,'[1]Ledger 24-25'!$B$5:$AF$562,3,0)</f>
        <v>B</v>
      </c>
      <c r="E482" s="42">
        <f>VLOOKUP(B482,'[1]Ledger 24-25'!$B$5:$AF$562,4,0)</f>
        <v>317</v>
      </c>
      <c r="F482" s="42">
        <f>VLOOKUP(B482,'[1]Ledger 24-25'!$B$5:$AF$562,7,0)</f>
        <v>490</v>
      </c>
      <c r="G482" s="23" t="s">
        <v>819</v>
      </c>
      <c r="H482" s="23">
        <v>2025</v>
      </c>
      <c r="I482" s="30">
        <v>7569</v>
      </c>
      <c r="J482" s="31">
        <v>0</v>
      </c>
      <c r="K482" s="31">
        <v>0</v>
      </c>
      <c r="L482" s="31">
        <v>0</v>
      </c>
      <c r="M482" s="31">
        <v>0</v>
      </c>
      <c r="N482" s="9">
        <v>0</v>
      </c>
      <c r="O482" s="9" t="s">
        <v>822</v>
      </c>
      <c r="P482" s="32">
        <v>7569</v>
      </c>
      <c r="S482" s="44"/>
      <c r="T482" s="10"/>
    </row>
    <row r="483" spans="1:20" hidden="1" x14ac:dyDescent="0.25">
      <c r="A483" s="7">
        <v>498</v>
      </c>
      <c r="B483" s="7">
        <v>231182</v>
      </c>
      <c r="C483" s="8" t="s">
        <v>257</v>
      </c>
      <c r="D483" s="41" t="str">
        <f>VLOOKUP(B483,'[1]Ledger 24-25'!$B$5:$AF$562,3,0)</f>
        <v>G</v>
      </c>
      <c r="E483" s="42">
        <f>VLOOKUP(B483,'[1]Ledger 24-25'!$B$5:$AF$562,4,0)</f>
        <v>175</v>
      </c>
      <c r="F483" s="42">
        <f>VLOOKUP(B483,'[1]Ledger 24-25'!$B$5:$AF$562,7,0)</f>
        <v>491</v>
      </c>
      <c r="G483" s="23" t="s">
        <v>819</v>
      </c>
      <c r="H483" s="23">
        <v>2025</v>
      </c>
      <c r="I483" s="30">
        <v>3524</v>
      </c>
      <c r="J483" s="31">
        <v>0</v>
      </c>
      <c r="K483" s="31">
        <v>0</v>
      </c>
      <c r="L483" s="31">
        <v>0</v>
      </c>
      <c r="M483" s="31">
        <v>0</v>
      </c>
      <c r="N483" s="9">
        <v>0</v>
      </c>
      <c r="O483" s="9" t="s">
        <v>822</v>
      </c>
      <c r="P483" s="32">
        <v>3524</v>
      </c>
      <c r="S483" s="44"/>
      <c r="T483" s="10"/>
    </row>
    <row r="484" spans="1:20" hidden="1" x14ac:dyDescent="0.25">
      <c r="A484" s="7">
        <v>499</v>
      </c>
      <c r="B484" s="7">
        <v>231198</v>
      </c>
      <c r="C484" s="8" t="s">
        <v>258</v>
      </c>
      <c r="D484" s="41" t="str">
        <f>VLOOKUP(B484,'[1]Ledger 24-25'!$B$5:$AF$562,3,0)</f>
        <v>B</v>
      </c>
      <c r="E484" s="42">
        <f>VLOOKUP(B484,'[1]Ledger 24-25'!$B$5:$AF$562,4,0)</f>
        <v>316</v>
      </c>
      <c r="F484" s="42">
        <f>VLOOKUP(B484,'[1]Ledger 24-25'!$B$5:$AF$562,7,0)</f>
        <v>492</v>
      </c>
      <c r="G484" s="23" t="s">
        <v>819</v>
      </c>
      <c r="H484" s="23">
        <v>2025</v>
      </c>
      <c r="I484" s="30">
        <v>4199</v>
      </c>
      <c r="J484" s="31">
        <v>-75</v>
      </c>
      <c r="K484" s="31">
        <v>0</v>
      </c>
      <c r="L484" s="31">
        <v>0</v>
      </c>
      <c r="M484" s="31">
        <v>0</v>
      </c>
      <c r="N484" s="9">
        <v>0</v>
      </c>
      <c r="O484" s="9" t="s">
        <v>822</v>
      </c>
      <c r="P484" s="32">
        <v>4124</v>
      </c>
      <c r="S484" s="44"/>
      <c r="T484" s="10"/>
    </row>
    <row r="485" spans="1:20" hidden="1" x14ac:dyDescent="0.25">
      <c r="A485" s="7">
        <v>500</v>
      </c>
      <c r="B485" s="7">
        <v>231201</v>
      </c>
      <c r="C485" s="8" t="s">
        <v>259</v>
      </c>
      <c r="D485" s="41" t="str">
        <f>VLOOKUP(B485,'[1]Ledger 24-25'!$B$5:$AF$562,3,0)</f>
        <v>D</v>
      </c>
      <c r="E485" s="42">
        <f>VLOOKUP(B485,'[1]Ledger 24-25'!$B$5:$AF$562,4,0)</f>
        <v>340</v>
      </c>
      <c r="F485" s="42">
        <f>VLOOKUP(B485,'[1]Ledger 24-25'!$B$5:$AF$562,7,0)</f>
        <v>493</v>
      </c>
      <c r="G485" s="23" t="s">
        <v>819</v>
      </c>
      <c r="H485" s="23">
        <v>2025</v>
      </c>
      <c r="I485" s="30">
        <v>3664</v>
      </c>
      <c r="J485" s="31">
        <v>0</v>
      </c>
      <c r="K485" s="31">
        <v>0</v>
      </c>
      <c r="L485" s="31">
        <v>0</v>
      </c>
      <c r="M485" s="31">
        <v>0</v>
      </c>
      <c r="N485" s="9">
        <v>-2539</v>
      </c>
      <c r="O485" s="9" t="s">
        <v>803</v>
      </c>
      <c r="P485" s="32">
        <v>1125</v>
      </c>
      <c r="S485" s="44"/>
      <c r="T485" s="10"/>
    </row>
    <row r="486" spans="1:20" hidden="1" x14ac:dyDescent="0.25">
      <c r="A486" s="7">
        <v>501</v>
      </c>
      <c r="B486" s="7">
        <v>231203</v>
      </c>
      <c r="C486" s="8" t="s">
        <v>260</v>
      </c>
      <c r="D486" s="41" t="str">
        <f>VLOOKUP(B486,'[1]Ledger 24-25'!$B$5:$AF$562,3,0)</f>
        <v>G</v>
      </c>
      <c r="E486" s="42">
        <f>VLOOKUP(B486,'[1]Ledger 24-25'!$B$5:$AF$562,4,0)</f>
        <v>379</v>
      </c>
      <c r="F486" s="42">
        <f>VLOOKUP(B486,'[1]Ledger 24-25'!$B$5:$AF$562,7,0)</f>
        <v>494</v>
      </c>
      <c r="G486" s="23" t="s">
        <v>819</v>
      </c>
      <c r="H486" s="23">
        <v>2025</v>
      </c>
      <c r="I486" s="30">
        <v>3586</v>
      </c>
      <c r="J486" s="31">
        <v>0</v>
      </c>
      <c r="K486" s="31">
        <v>0</v>
      </c>
      <c r="L486" s="31">
        <v>0</v>
      </c>
      <c r="M486" s="31">
        <v>0</v>
      </c>
      <c r="N486" s="9">
        <v>0</v>
      </c>
      <c r="O486" s="9" t="s">
        <v>822</v>
      </c>
      <c r="P486" s="32">
        <v>3586</v>
      </c>
      <c r="S486" s="44"/>
      <c r="T486" s="10"/>
    </row>
    <row r="487" spans="1:20" hidden="1" x14ac:dyDescent="0.25">
      <c r="A487" s="7">
        <v>502</v>
      </c>
      <c r="B487" s="7">
        <v>231205</v>
      </c>
      <c r="C487" s="8" t="s">
        <v>261</v>
      </c>
      <c r="D487" s="41" t="str">
        <f>VLOOKUP(B487,'[1]Ledger 24-25'!$B$5:$AF$562,3,0)</f>
        <v>G</v>
      </c>
      <c r="E487" s="42">
        <f>VLOOKUP(B487,'[1]Ledger 24-25'!$B$5:$AF$562,4,0)</f>
        <v>274</v>
      </c>
      <c r="F487" s="42">
        <f>VLOOKUP(B487,'[1]Ledger 24-25'!$B$5:$AF$562,7,0)</f>
        <v>495</v>
      </c>
      <c r="G487" s="23" t="s">
        <v>819</v>
      </c>
      <c r="H487" s="23">
        <v>2025</v>
      </c>
      <c r="I487" s="30">
        <v>3809</v>
      </c>
      <c r="J487" s="31">
        <v>0</v>
      </c>
      <c r="K487" s="31">
        <v>0</v>
      </c>
      <c r="L487" s="31">
        <v>0</v>
      </c>
      <c r="M487" s="31">
        <v>0</v>
      </c>
      <c r="N487" s="9">
        <v>0</v>
      </c>
      <c r="O487" s="9" t="s">
        <v>822</v>
      </c>
      <c r="P487" s="32">
        <v>3809</v>
      </c>
      <c r="S487" s="44"/>
      <c r="T487" s="10"/>
    </row>
    <row r="488" spans="1:20" hidden="1" x14ac:dyDescent="0.25">
      <c r="A488" s="7">
        <v>504</v>
      </c>
      <c r="B488" s="7">
        <v>17907559</v>
      </c>
      <c r="C488" s="8" t="s">
        <v>263</v>
      </c>
      <c r="D488" s="41" t="str">
        <f>VLOOKUP(B488,'[1]Ledger 24-25'!$B$5:$AF$562,3,0)</f>
        <v>F</v>
      </c>
      <c r="E488" s="42">
        <f>VLOOKUP(B488,'[1]Ledger 24-25'!$B$5:$AF$562,4,0)</f>
        <v>361</v>
      </c>
      <c r="F488" s="42">
        <f>VLOOKUP(B488,'[1]Ledger 24-25'!$B$5:$AF$562,7,0)</f>
        <v>497</v>
      </c>
      <c r="G488" s="23" t="s">
        <v>819</v>
      </c>
      <c r="H488" s="23">
        <v>2025</v>
      </c>
      <c r="I488" s="30">
        <v>6302</v>
      </c>
      <c r="J488" s="31">
        <v>0</v>
      </c>
      <c r="K488" s="31">
        <v>0</v>
      </c>
      <c r="L488" s="31">
        <v>0</v>
      </c>
      <c r="M488" s="31">
        <v>0</v>
      </c>
      <c r="N488" s="9">
        <v>0</v>
      </c>
      <c r="O488" s="9" t="s">
        <v>822</v>
      </c>
      <c r="P488" s="32">
        <v>6302</v>
      </c>
      <c r="S488" s="44"/>
      <c r="T488" s="10"/>
    </row>
    <row r="489" spans="1:20" hidden="1" x14ac:dyDescent="0.25">
      <c r="A489" s="7">
        <v>505</v>
      </c>
      <c r="B489" s="7">
        <v>19816329</v>
      </c>
      <c r="C489" s="8" t="s">
        <v>773</v>
      </c>
      <c r="D489" s="41" t="str">
        <f>VLOOKUP(B489,'[1]Ledger 24-25'!$B$5:$AF$562,3,0)</f>
        <v>A</v>
      </c>
      <c r="E489" s="42">
        <f>VLOOKUP(B489,'[1]Ledger 24-25'!$B$5:$AF$562,4,0)</f>
        <v>310</v>
      </c>
      <c r="F489" s="42">
        <f>VLOOKUP(B489,'[1]Ledger 24-25'!$B$5:$AF$562,7,0)</f>
        <v>498</v>
      </c>
      <c r="G489" s="23" t="s">
        <v>819</v>
      </c>
      <c r="H489" s="23">
        <v>2025</v>
      </c>
      <c r="I489" s="30">
        <v>3772</v>
      </c>
      <c r="J489" s="31">
        <v>0</v>
      </c>
      <c r="K489" s="31">
        <v>0</v>
      </c>
      <c r="L489" s="31">
        <v>0</v>
      </c>
      <c r="M489" s="31">
        <v>0</v>
      </c>
      <c r="N489" s="9">
        <v>0</v>
      </c>
      <c r="O489" s="9" t="s">
        <v>822</v>
      </c>
      <c r="P489" s="32">
        <v>3772</v>
      </c>
      <c r="S489" s="44"/>
      <c r="T489" s="10"/>
    </row>
    <row r="490" spans="1:20" hidden="1" x14ac:dyDescent="0.25">
      <c r="A490" s="7">
        <v>506</v>
      </c>
      <c r="B490" s="7">
        <v>19917343</v>
      </c>
      <c r="C490" s="8" t="s">
        <v>774</v>
      </c>
      <c r="D490" s="41" t="str">
        <f>VLOOKUP(B490,'[1]Ledger 24-25'!$B$5:$AF$562,3,0)</f>
        <v>B</v>
      </c>
      <c r="E490" s="42">
        <f>VLOOKUP(B490,'[1]Ledger 24-25'!$B$5:$AF$562,4,0)</f>
        <v>322</v>
      </c>
      <c r="F490" s="42">
        <f>VLOOKUP(B490,'[1]Ledger 24-25'!$B$5:$AF$562,7,0)</f>
        <v>499</v>
      </c>
      <c r="G490" s="23" t="s">
        <v>819</v>
      </c>
      <c r="H490" s="23">
        <v>2025</v>
      </c>
      <c r="I490" s="30">
        <v>11896</v>
      </c>
      <c r="J490" s="31">
        <v>0</v>
      </c>
      <c r="K490" s="31">
        <v>0</v>
      </c>
      <c r="L490" s="31">
        <v>0</v>
      </c>
      <c r="M490" s="31">
        <v>0</v>
      </c>
      <c r="N490" s="9">
        <v>0</v>
      </c>
      <c r="O490" s="9" t="s">
        <v>822</v>
      </c>
      <c r="P490" s="32">
        <v>11896</v>
      </c>
      <c r="S490" s="44"/>
      <c r="T490" s="10"/>
    </row>
    <row r="491" spans="1:20" hidden="1" x14ac:dyDescent="0.25">
      <c r="A491" s="7">
        <v>507</v>
      </c>
      <c r="B491" s="7">
        <v>231080004</v>
      </c>
      <c r="C491" s="8" t="s">
        <v>265</v>
      </c>
      <c r="D491" s="41" t="str">
        <f>VLOOKUP(B491,'[1]Ledger 24-25'!$B$5:$AF$562,3,0)</f>
        <v>F</v>
      </c>
      <c r="E491" s="42">
        <f>VLOOKUP(B491,'[1]Ledger 24-25'!$B$5:$AF$562,4,0)</f>
        <v>262</v>
      </c>
      <c r="F491" s="42">
        <f>VLOOKUP(B491,'[1]Ledger 24-25'!$B$5:$AF$562,7,0)</f>
        <v>500</v>
      </c>
      <c r="G491" s="23" t="s">
        <v>819</v>
      </c>
      <c r="H491" s="23">
        <v>2025</v>
      </c>
      <c r="I491" s="30">
        <v>5024</v>
      </c>
      <c r="J491" s="31">
        <v>0</v>
      </c>
      <c r="K491" s="31">
        <v>0</v>
      </c>
      <c r="L491" s="31">
        <v>0</v>
      </c>
      <c r="M491" s="31">
        <v>0</v>
      </c>
      <c r="N491" s="9">
        <v>0</v>
      </c>
      <c r="O491" s="9" t="s">
        <v>822</v>
      </c>
      <c r="P491" s="32">
        <v>5024</v>
      </c>
      <c r="S491" s="44"/>
      <c r="T491" s="10"/>
    </row>
    <row r="492" spans="1:20" hidden="1" x14ac:dyDescent="0.25">
      <c r="A492" s="7">
        <v>508</v>
      </c>
      <c r="B492" s="7">
        <v>231080005</v>
      </c>
      <c r="C492" s="8" t="s">
        <v>266</v>
      </c>
      <c r="D492" s="41" t="str">
        <f>VLOOKUP(B492,'[1]Ledger 24-25'!$B$5:$AF$562,3,0)</f>
        <v>F</v>
      </c>
      <c r="E492" s="42">
        <f>VLOOKUP(B492,'[1]Ledger 24-25'!$B$5:$AF$562,4,0)</f>
        <v>261</v>
      </c>
      <c r="F492" s="42">
        <f>VLOOKUP(B492,'[1]Ledger 24-25'!$B$5:$AF$562,7,0)</f>
        <v>501</v>
      </c>
      <c r="G492" s="23" t="s">
        <v>819</v>
      </c>
      <c r="H492" s="23">
        <v>2025</v>
      </c>
      <c r="I492" s="30">
        <v>4478</v>
      </c>
      <c r="J492" s="31">
        <v>0</v>
      </c>
      <c r="K492" s="31">
        <v>0</v>
      </c>
      <c r="L492" s="31">
        <v>0</v>
      </c>
      <c r="M492" s="31">
        <v>0</v>
      </c>
      <c r="N492" s="9">
        <v>0</v>
      </c>
      <c r="O492" s="9" t="s">
        <v>822</v>
      </c>
      <c r="P492" s="32">
        <v>4478</v>
      </c>
      <c r="S492" s="44"/>
      <c r="T492" s="10"/>
    </row>
    <row r="493" spans="1:20" hidden="1" x14ac:dyDescent="0.25">
      <c r="A493" s="7">
        <v>509</v>
      </c>
      <c r="B493" s="7">
        <v>231080006</v>
      </c>
      <c r="C493" s="8" t="s">
        <v>267</v>
      </c>
      <c r="D493" s="41" t="str">
        <f>VLOOKUP(B493,'[1]Ledger 24-25'!$B$5:$AF$562,3,0)</f>
        <v>F</v>
      </c>
      <c r="E493" s="42">
        <f>VLOOKUP(B493,'[1]Ledger 24-25'!$B$5:$AF$562,4,0)</f>
        <v>259</v>
      </c>
      <c r="F493" s="42">
        <f>VLOOKUP(B493,'[1]Ledger 24-25'!$B$5:$AF$562,7,0)</f>
        <v>502</v>
      </c>
      <c r="G493" s="23" t="s">
        <v>819</v>
      </c>
      <c r="H493" s="23">
        <v>2025</v>
      </c>
      <c r="I493" s="30">
        <v>4265</v>
      </c>
      <c r="J493" s="31">
        <v>0</v>
      </c>
      <c r="K493" s="31">
        <v>0</v>
      </c>
      <c r="L493" s="31">
        <v>0</v>
      </c>
      <c r="M493" s="31">
        <v>0</v>
      </c>
      <c r="N493" s="9">
        <v>0</v>
      </c>
      <c r="O493" s="9" t="s">
        <v>822</v>
      </c>
      <c r="P493" s="32">
        <v>4265</v>
      </c>
      <c r="S493" s="44"/>
      <c r="T493" s="10"/>
    </row>
    <row r="494" spans="1:20" hidden="1" x14ac:dyDescent="0.25">
      <c r="A494" s="7">
        <v>510</v>
      </c>
      <c r="B494" s="7">
        <v>231080009</v>
      </c>
      <c r="C494" s="8" t="s">
        <v>268</v>
      </c>
      <c r="D494" s="41" t="str">
        <f>VLOOKUP(B494,'[1]Ledger 24-25'!$B$5:$AF$562,3,0)</f>
        <v>F</v>
      </c>
      <c r="E494" s="42">
        <f>VLOOKUP(B494,'[1]Ledger 24-25'!$B$5:$AF$562,4,0)</f>
        <v>259</v>
      </c>
      <c r="F494" s="42">
        <f>VLOOKUP(B494,'[1]Ledger 24-25'!$B$5:$AF$562,7,0)</f>
        <v>503</v>
      </c>
      <c r="G494" s="23" t="s">
        <v>819</v>
      </c>
      <c r="H494" s="23">
        <v>2025</v>
      </c>
      <c r="I494" s="30">
        <v>3998</v>
      </c>
      <c r="J494" s="31">
        <v>0</v>
      </c>
      <c r="K494" s="31">
        <v>0</v>
      </c>
      <c r="L494" s="31">
        <v>0</v>
      </c>
      <c r="M494" s="31">
        <v>0</v>
      </c>
      <c r="N494" s="9">
        <v>0</v>
      </c>
      <c r="O494" s="9" t="s">
        <v>822</v>
      </c>
      <c r="P494" s="32">
        <v>3998</v>
      </c>
      <c r="S494" s="44"/>
      <c r="T494" s="10"/>
    </row>
    <row r="495" spans="1:20" hidden="1" x14ac:dyDescent="0.25">
      <c r="A495" s="7">
        <v>511</v>
      </c>
      <c r="B495" s="7">
        <v>231080010</v>
      </c>
      <c r="C495" s="8" t="s">
        <v>269</v>
      </c>
      <c r="D495" s="41" t="str">
        <f>VLOOKUP(B495,'[1]Ledger 24-25'!$B$5:$AF$562,3,0)</f>
        <v>F</v>
      </c>
      <c r="E495" s="42">
        <f>VLOOKUP(B495,'[1]Ledger 24-25'!$B$5:$AF$562,4,0)</f>
        <v>258</v>
      </c>
      <c r="F495" s="42">
        <f>VLOOKUP(B495,'[1]Ledger 24-25'!$B$5:$AF$562,7,0)</f>
        <v>504</v>
      </c>
      <c r="G495" s="23" t="s">
        <v>819</v>
      </c>
      <c r="H495" s="23">
        <v>2025</v>
      </c>
      <c r="I495" s="30">
        <v>5156</v>
      </c>
      <c r="J495" s="31">
        <v>0</v>
      </c>
      <c r="K495" s="31">
        <v>0</v>
      </c>
      <c r="L495" s="31">
        <v>0</v>
      </c>
      <c r="M495" s="31">
        <v>0</v>
      </c>
      <c r="N495" s="9">
        <v>0</v>
      </c>
      <c r="O495" s="9" t="s">
        <v>822</v>
      </c>
      <c r="P495" s="32">
        <v>5156</v>
      </c>
      <c r="S495" s="44"/>
      <c r="T495" s="10"/>
    </row>
    <row r="496" spans="1:20" hidden="1" x14ac:dyDescent="0.25">
      <c r="A496" s="7">
        <v>512</v>
      </c>
      <c r="B496" s="7">
        <v>231080012</v>
      </c>
      <c r="C496" s="8" t="s">
        <v>270</v>
      </c>
      <c r="D496" s="41" t="str">
        <f>VLOOKUP(B496,'[1]Ledger 24-25'!$B$5:$AF$562,3,0)</f>
        <v>F</v>
      </c>
      <c r="E496" s="42">
        <f>VLOOKUP(B496,'[1]Ledger 24-25'!$B$5:$AF$562,4,0)</f>
        <v>265</v>
      </c>
      <c r="F496" s="42">
        <f>VLOOKUP(B496,'[1]Ledger 24-25'!$B$5:$AF$562,7,0)</f>
        <v>505</v>
      </c>
      <c r="G496" s="23" t="s">
        <v>819</v>
      </c>
      <c r="H496" s="23">
        <v>2025</v>
      </c>
      <c r="I496" s="30">
        <v>3103</v>
      </c>
      <c r="J496" s="31">
        <v>0</v>
      </c>
      <c r="K496" s="31">
        <v>0</v>
      </c>
      <c r="L496" s="31">
        <v>0</v>
      </c>
      <c r="M496" s="31">
        <v>0</v>
      </c>
      <c r="N496" s="9">
        <v>0</v>
      </c>
      <c r="O496" s="9" t="s">
        <v>822</v>
      </c>
      <c r="P496" s="32">
        <v>3103</v>
      </c>
      <c r="S496" s="44"/>
      <c r="T496" s="10"/>
    </row>
    <row r="497" spans="1:20" hidden="1" x14ac:dyDescent="0.25">
      <c r="A497" s="7">
        <v>513</v>
      </c>
      <c r="B497" s="7">
        <v>231080015</v>
      </c>
      <c r="C497" s="8" t="s">
        <v>271</v>
      </c>
      <c r="D497" s="41" t="str">
        <f>VLOOKUP(B497,'[1]Ledger 24-25'!$B$5:$AF$562,3,0)</f>
        <v>F</v>
      </c>
      <c r="E497" s="42">
        <f>VLOOKUP(B497,'[1]Ledger 24-25'!$B$5:$AF$562,4,0)</f>
        <v>163</v>
      </c>
      <c r="F497" s="42">
        <f>VLOOKUP(B497,'[1]Ledger 24-25'!$B$5:$AF$562,7,0)</f>
        <v>506</v>
      </c>
      <c r="G497" s="23" t="s">
        <v>819</v>
      </c>
      <c r="H497" s="23">
        <v>2025</v>
      </c>
      <c r="I497" s="30">
        <v>5337</v>
      </c>
      <c r="J497" s="31">
        <v>0</v>
      </c>
      <c r="K497" s="31">
        <v>0</v>
      </c>
      <c r="L497" s="31">
        <v>0</v>
      </c>
      <c r="M497" s="31">
        <v>0</v>
      </c>
      <c r="N497" s="9">
        <v>0</v>
      </c>
      <c r="O497" s="9" t="s">
        <v>822</v>
      </c>
      <c r="P497" s="32">
        <v>5337</v>
      </c>
      <c r="S497" s="44"/>
      <c r="T497" s="10"/>
    </row>
    <row r="498" spans="1:20" hidden="1" x14ac:dyDescent="0.25">
      <c r="A498" s="7">
        <v>514</v>
      </c>
      <c r="B498" s="7">
        <v>231080018</v>
      </c>
      <c r="C498" s="8" t="s">
        <v>272</v>
      </c>
      <c r="D498" s="41" t="str">
        <f>VLOOKUP(B498,'[1]Ledger 24-25'!$B$5:$AF$562,3,0)</f>
        <v>F</v>
      </c>
      <c r="E498" s="42">
        <f>VLOOKUP(B498,'[1]Ledger 24-25'!$B$5:$AF$562,4,0)</f>
        <v>167</v>
      </c>
      <c r="F498" s="42">
        <f>VLOOKUP(B498,'[1]Ledger 24-25'!$B$5:$AF$562,7,0)</f>
        <v>507</v>
      </c>
      <c r="G498" s="23" t="s">
        <v>819</v>
      </c>
      <c r="H498" s="23">
        <v>2025</v>
      </c>
      <c r="I498" s="30">
        <v>6812</v>
      </c>
      <c r="J498" s="31">
        <v>0</v>
      </c>
      <c r="K498" s="31">
        <v>0</v>
      </c>
      <c r="L498" s="31">
        <v>0</v>
      </c>
      <c r="M498" s="31">
        <v>0</v>
      </c>
      <c r="N498" s="9">
        <v>0</v>
      </c>
      <c r="O498" s="9" t="s">
        <v>822</v>
      </c>
      <c r="P498" s="32">
        <v>6812</v>
      </c>
      <c r="S498" s="44"/>
      <c r="T498" s="10"/>
    </row>
    <row r="499" spans="1:20" hidden="1" x14ac:dyDescent="0.25">
      <c r="A499" s="7">
        <v>515</v>
      </c>
      <c r="B499" s="7">
        <v>231080021</v>
      </c>
      <c r="C499" s="8" t="s">
        <v>273</v>
      </c>
      <c r="D499" s="41" t="str">
        <f>VLOOKUP(B499,'[1]Ledger 24-25'!$B$5:$AF$562,3,0)</f>
        <v>F</v>
      </c>
      <c r="E499" s="42">
        <f>VLOOKUP(B499,'[1]Ledger 24-25'!$B$5:$AF$562,4,0)</f>
        <v>162</v>
      </c>
      <c r="F499" s="42">
        <f>VLOOKUP(B499,'[1]Ledger 24-25'!$B$5:$AF$562,7,0)</f>
        <v>508</v>
      </c>
      <c r="G499" s="23" t="s">
        <v>819</v>
      </c>
      <c r="H499" s="23">
        <v>2025</v>
      </c>
      <c r="I499" s="30">
        <v>4135</v>
      </c>
      <c r="J499" s="31">
        <v>0</v>
      </c>
      <c r="K499" s="31">
        <v>0</v>
      </c>
      <c r="L499" s="31">
        <v>0</v>
      </c>
      <c r="M499" s="31">
        <v>0</v>
      </c>
      <c r="N499" s="9">
        <v>0</v>
      </c>
      <c r="O499" s="9" t="s">
        <v>822</v>
      </c>
      <c r="P499" s="32">
        <v>4135</v>
      </c>
      <c r="S499" s="44"/>
      <c r="T499" s="10"/>
    </row>
    <row r="500" spans="1:20" hidden="1" x14ac:dyDescent="0.25">
      <c r="A500" s="7">
        <v>516</v>
      </c>
      <c r="B500" s="7">
        <v>231080023</v>
      </c>
      <c r="C500" s="8" t="s">
        <v>274</v>
      </c>
      <c r="D500" s="41" t="str">
        <f>VLOOKUP(B500,'[1]Ledger 24-25'!$B$5:$AF$562,3,0)</f>
        <v>F</v>
      </c>
      <c r="E500" s="42">
        <f>VLOOKUP(B500,'[1]Ledger 24-25'!$B$5:$AF$562,4,0)</f>
        <v>162</v>
      </c>
      <c r="F500" s="42">
        <f>VLOOKUP(B500,'[1]Ledger 24-25'!$B$5:$AF$562,7,0)</f>
        <v>509</v>
      </c>
      <c r="G500" s="23" t="s">
        <v>819</v>
      </c>
      <c r="H500" s="23">
        <v>2025</v>
      </c>
      <c r="I500" s="30">
        <v>6758</v>
      </c>
      <c r="J500" s="31">
        <v>0</v>
      </c>
      <c r="K500" s="31">
        <v>0</v>
      </c>
      <c r="L500" s="31">
        <v>0</v>
      </c>
      <c r="M500" s="31">
        <v>0</v>
      </c>
      <c r="N500" s="9">
        <v>0</v>
      </c>
      <c r="O500" s="9" t="s">
        <v>822</v>
      </c>
      <c r="P500" s="32">
        <v>6758</v>
      </c>
      <c r="S500" s="44"/>
      <c r="T500" s="10"/>
    </row>
    <row r="501" spans="1:20" hidden="1" x14ac:dyDescent="0.25">
      <c r="A501" s="7">
        <v>517</v>
      </c>
      <c r="B501" s="39">
        <v>231080026</v>
      </c>
      <c r="C501" s="8" t="s">
        <v>275</v>
      </c>
      <c r="D501" s="41" t="str">
        <f>VLOOKUP(B501,'[1]Ledger 24-25'!$B$5:$AF$562,3,0)</f>
        <v>F</v>
      </c>
      <c r="E501" s="42">
        <f>VLOOKUP(B501,'[1]Ledger 24-25'!$B$5:$AF$562,4,0)</f>
        <v>163</v>
      </c>
      <c r="F501" s="42">
        <f>VLOOKUP(B501,'[1]Ledger 24-25'!$B$5:$AF$562,7,0)</f>
        <v>510</v>
      </c>
      <c r="G501" s="23" t="s">
        <v>819</v>
      </c>
      <c r="H501" s="23">
        <v>2025</v>
      </c>
      <c r="I501" s="30">
        <v>5640</v>
      </c>
      <c r="J501" s="31">
        <v>0</v>
      </c>
      <c r="K501" s="31">
        <v>0</v>
      </c>
      <c r="L501" s="31">
        <v>0</v>
      </c>
      <c r="M501" s="31">
        <v>0</v>
      </c>
      <c r="N501" s="9">
        <v>-3597</v>
      </c>
      <c r="O501" s="9" t="s">
        <v>803</v>
      </c>
      <c r="P501" s="32">
        <v>2043</v>
      </c>
      <c r="S501" s="44"/>
      <c r="T501" s="10"/>
    </row>
    <row r="502" spans="1:20" hidden="1" x14ac:dyDescent="0.25">
      <c r="A502" s="7">
        <v>518</v>
      </c>
      <c r="B502" s="39">
        <v>231080027</v>
      </c>
      <c r="C502" s="8" t="s">
        <v>276</v>
      </c>
      <c r="D502" s="41" t="str">
        <f>VLOOKUP(B502,'[1]Ledger 24-25'!$B$5:$AF$562,3,0)</f>
        <v>F</v>
      </c>
      <c r="E502" s="42">
        <f>VLOOKUP(B502,'[1]Ledger 24-25'!$B$5:$AF$562,4,0)</f>
        <v>166</v>
      </c>
      <c r="F502" s="42">
        <f>VLOOKUP(B502,'[1]Ledger 24-25'!$B$5:$AF$562,7,0)</f>
        <v>511</v>
      </c>
      <c r="G502" s="23" t="s">
        <v>819</v>
      </c>
      <c r="H502" s="23">
        <v>2025</v>
      </c>
      <c r="I502" s="30">
        <v>5358</v>
      </c>
      <c r="J502" s="31">
        <v>0</v>
      </c>
      <c r="K502" s="31">
        <v>0</v>
      </c>
      <c r="L502" s="31">
        <v>0</v>
      </c>
      <c r="M502" s="31">
        <v>0</v>
      </c>
      <c r="N502" s="9">
        <v>-3166</v>
      </c>
      <c r="O502" s="9" t="s">
        <v>803</v>
      </c>
      <c r="P502" s="32">
        <v>2192</v>
      </c>
      <c r="S502" s="44"/>
      <c r="T502" s="10"/>
    </row>
    <row r="503" spans="1:20" hidden="1" x14ac:dyDescent="0.25">
      <c r="A503" s="7">
        <v>519</v>
      </c>
      <c r="B503" s="39">
        <v>231080028</v>
      </c>
      <c r="C503" s="8" t="s">
        <v>277</v>
      </c>
      <c r="D503" s="41" t="str">
        <f>VLOOKUP(B503,'[1]Ledger 24-25'!$B$5:$AF$562,3,0)</f>
        <v>A</v>
      </c>
      <c r="E503" s="42">
        <f>VLOOKUP(B503,'[1]Ledger 24-25'!$B$5:$AF$562,4,0)</f>
        <v>104</v>
      </c>
      <c r="F503" s="42">
        <f>VLOOKUP(B503,'[1]Ledger 24-25'!$B$5:$AF$562,7,0)</f>
        <v>512</v>
      </c>
      <c r="G503" s="23" t="s">
        <v>819</v>
      </c>
      <c r="H503" s="23">
        <v>2025</v>
      </c>
      <c r="I503" s="30">
        <v>4099</v>
      </c>
      <c r="J503" s="31">
        <v>0</v>
      </c>
      <c r="K503" s="31">
        <v>0</v>
      </c>
      <c r="L503" s="31">
        <v>0</v>
      </c>
      <c r="M503" s="31">
        <v>0</v>
      </c>
      <c r="N503" s="9">
        <v>0</v>
      </c>
      <c r="O503" s="9" t="s">
        <v>822</v>
      </c>
      <c r="P503" s="32">
        <v>4099</v>
      </c>
      <c r="S503" s="44"/>
      <c r="T503" s="10"/>
    </row>
    <row r="504" spans="1:20" hidden="1" x14ac:dyDescent="0.25">
      <c r="A504" s="7">
        <v>520</v>
      </c>
      <c r="B504" s="39">
        <v>231080030</v>
      </c>
      <c r="C504" s="8" t="s">
        <v>278</v>
      </c>
      <c r="D504" s="41" t="str">
        <f>VLOOKUP(B504,'[1]Ledger 24-25'!$B$5:$AF$562,3,0)</f>
        <v>A</v>
      </c>
      <c r="E504" s="42">
        <f>VLOOKUP(B504,'[1]Ledger 24-25'!$B$5:$AF$562,4,0)</f>
        <v>109</v>
      </c>
      <c r="F504" s="42">
        <f>VLOOKUP(B504,'[1]Ledger 24-25'!$B$5:$AF$562,7,0)</f>
        <v>513</v>
      </c>
      <c r="G504" s="23" t="s">
        <v>819</v>
      </c>
      <c r="H504" s="23">
        <v>2025</v>
      </c>
      <c r="I504" s="30">
        <v>5336</v>
      </c>
      <c r="J504" s="31">
        <v>0</v>
      </c>
      <c r="K504" s="31">
        <v>0</v>
      </c>
      <c r="L504" s="31">
        <v>0</v>
      </c>
      <c r="M504" s="31">
        <v>0</v>
      </c>
      <c r="N504" s="9">
        <v>0</v>
      </c>
      <c r="O504" s="9" t="s">
        <v>822</v>
      </c>
      <c r="P504" s="32">
        <v>5336</v>
      </c>
      <c r="S504" s="44"/>
      <c r="T504" s="10"/>
    </row>
    <row r="505" spans="1:20" hidden="1" x14ac:dyDescent="0.25">
      <c r="A505" s="7">
        <v>521</v>
      </c>
      <c r="B505" s="39">
        <v>231080034</v>
      </c>
      <c r="C505" s="8" t="s">
        <v>279</v>
      </c>
      <c r="D505" s="41" t="str">
        <f>VLOOKUP(B505,'[1]Ledger 24-25'!$B$5:$AF$562,3,0)</f>
        <v>F</v>
      </c>
      <c r="E505" s="42">
        <f>VLOOKUP(B505,'[1]Ledger 24-25'!$B$5:$AF$562,4,0)</f>
        <v>267</v>
      </c>
      <c r="F505" s="42">
        <f>VLOOKUP(B505,'[1]Ledger 24-25'!$B$5:$AF$562,7,0)</f>
        <v>514</v>
      </c>
      <c r="G505" s="23" t="s">
        <v>819</v>
      </c>
      <c r="H505" s="23">
        <v>2025</v>
      </c>
      <c r="I505" s="30">
        <v>4277</v>
      </c>
      <c r="J505" s="31">
        <v>205</v>
      </c>
      <c r="K505" s="31">
        <v>0</v>
      </c>
      <c r="L505" s="31">
        <v>0</v>
      </c>
      <c r="M505" s="31"/>
      <c r="N505" s="9">
        <v>-2455</v>
      </c>
      <c r="O505" s="9" t="s">
        <v>803</v>
      </c>
      <c r="P505" s="32">
        <v>2027</v>
      </c>
      <c r="S505" s="44"/>
      <c r="T505" s="10"/>
    </row>
    <row r="506" spans="1:20" hidden="1" x14ac:dyDescent="0.25">
      <c r="A506" s="7">
        <v>522</v>
      </c>
      <c r="B506" s="39">
        <v>231080035</v>
      </c>
      <c r="C506" s="8" t="s">
        <v>280</v>
      </c>
      <c r="D506" s="41" t="str">
        <f>VLOOKUP(B506,'[1]Ledger 24-25'!$B$5:$AF$562,3,0)</f>
        <v>F</v>
      </c>
      <c r="E506" s="42">
        <f>VLOOKUP(B506,'[1]Ledger 24-25'!$B$5:$AF$562,4,0)</f>
        <v>264</v>
      </c>
      <c r="F506" s="42">
        <f>VLOOKUP(B506,'[1]Ledger 24-25'!$B$5:$AF$562,7,0)</f>
        <v>515</v>
      </c>
      <c r="G506" s="23" t="s">
        <v>819</v>
      </c>
      <c r="H506" s="23">
        <v>2025</v>
      </c>
      <c r="I506" s="30">
        <v>3581</v>
      </c>
      <c r="J506" s="31">
        <v>-135</v>
      </c>
      <c r="K506" s="31">
        <v>0</v>
      </c>
      <c r="L506" s="31">
        <v>0</v>
      </c>
      <c r="M506" s="31">
        <v>0</v>
      </c>
      <c r="N506" s="9">
        <v>0</v>
      </c>
      <c r="O506" s="9" t="s">
        <v>822</v>
      </c>
      <c r="P506" s="32">
        <v>3446</v>
      </c>
      <c r="S506" s="44"/>
      <c r="T506" s="10"/>
    </row>
    <row r="507" spans="1:20" hidden="1" x14ac:dyDescent="0.25">
      <c r="A507" s="7">
        <v>523</v>
      </c>
      <c r="B507" s="39">
        <v>231080038</v>
      </c>
      <c r="C507" s="8" t="s">
        <v>281</v>
      </c>
      <c r="D507" s="41" t="str">
        <f>VLOOKUP(B507,'[1]Ledger 24-25'!$B$5:$AF$562,3,0)</f>
        <v>F</v>
      </c>
      <c r="E507" s="42">
        <f>VLOOKUP(B507,'[1]Ledger 24-25'!$B$5:$AF$562,4,0)</f>
        <v>267</v>
      </c>
      <c r="F507" s="42">
        <f>VLOOKUP(B507,'[1]Ledger 24-25'!$B$5:$AF$562,7,0)</f>
        <v>516</v>
      </c>
      <c r="G507" s="23" t="s">
        <v>819</v>
      </c>
      <c r="H507" s="23">
        <v>2025</v>
      </c>
      <c r="I507" s="30">
        <v>3877</v>
      </c>
      <c r="J507" s="31">
        <v>0</v>
      </c>
      <c r="K507" s="31">
        <v>0</v>
      </c>
      <c r="L507" s="31">
        <v>0</v>
      </c>
      <c r="M507" s="31">
        <v>0</v>
      </c>
      <c r="N507" s="9">
        <v>0</v>
      </c>
      <c r="O507" s="9" t="s">
        <v>822</v>
      </c>
      <c r="P507" s="32">
        <v>3877</v>
      </c>
      <c r="S507" s="44"/>
      <c r="T507" s="10"/>
    </row>
    <row r="508" spans="1:20" hidden="1" x14ac:dyDescent="0.25">
      <c r="A508" s="7">
        <v>524</v>
      </c>
      <c r="B508" s="39">
        <v>231080039</v>
      </c>
      <c r="C508" s="8" t="s">
        <v>282</v>
      </c>
      <c r="D508" s="41" t="str">
        <f>VLOOKUP(B508,'[1]Ledger 24-25'!$B$5:$AF$562,3,0)</f>
        <v>F</v>
      </c>
      <c r="E508" s="42">
        <f>VLOOKUP(B508,'[1]Ledger 24-25'!$B$5:$AF$562,4,0)</f>
        <v>266</v>
      </c>
      <c r="F508" s="42">
        <f>VLOOKUP(B508,'[1]Ledger 24-25'!$B$5:$AF$562,7,0)</f>
        <v>517</v>
      </c>
      <c r="G508" s="23" t="s">
        <v>819</v>
      </c>
      <c r="H508" s="23">
        <v>2025</v>
      </c>
      <c r="I508" s="30">
        <v>5583</v>
      </c>
      <c r="J508" s="31">
        <v>0</v>
      </c>
      <c r="K508" s="31">
        <v>0</v>
      </c>
      <c r="L508" s="31">
        <v>0</v>
      </c>
      <c r="M508" s="31">
        <v>0</v>
      </c>
      <c r="N508" s="9">
        <v>0</v>
      </c>
      <c r="O508" s="9" t="s">
        <v>822</v>
      </c>
      <c r="P508" s="32">
        <v>5583</v>
      </c>
      <c r="S508" s="44"/>
      <c r="T508" s="10"/>
    </row>
    <row r="509" spans="1:20" hidden="1" x14ac:dyDescent="0.25">
      <c r="A509" s="7">
        <v>525</v>
      </c>
      <c r="B509" s="39">
        <v>231080044</v>
      </c>
      <c r="C509" s="8" t="s">
        <v>283</v>
      </c>
      <c r="D509" s="41" t="str">
        <f>VLOOKUP(B509,'[1]Ledger 24-25'!$B$5:$AF$562,3,0)</f>
        <v>F</v>
      </c>
      <c r="E509" s="42">
        <f>VLOOKUP(B509,'[1]Ledger 24-25'!$B$5:$AF$562,4,0)</f>
        <v>165</v>
      </c>
      <c r="F509" s="42">
        <f>VLOOKUP(B509,'[1]Ledger 24-25'!$B$5:$AF$562,7,0)</f>
        <v>518</v>
      </c>
      <c r="G509" s="23" t="s">
        <v>819</v>
      </c>
      <c r="H509" s="23">
        <v>2025</v>
      </c>
      <c r="I509" s="30">
        <v>6267</v>
      </c>
      <c r="J509" s="31">
        <v>0</v>
      </c>
      <c r="K509" s="31">
        <v>0</v>
      </c>
      <c r="L509" s="31">
        <v>0</v>
      </c>
      <c r="M509" s="31">
        <v>0</v>
      </c>
      <c r="N509" s="9">
        <v>0</v>
      </c>
      <c r="O509" s="9" t="s">
        <v>822</v>
      </c>
      <c r="P509" s="32">
        <v>6267</v>
      </c>
      <c r="S509" s="44"/>
      <c r="T509" s="10"/>
    </row>
    <row r="510" spans="1:20" hidden="1" x14ac:dyDescent="0.25">
      <c r="A510" s="7">
        <v>526</v>
      </c>
      <c r="B510" s="39">
        <v>231080050</v>
      </c>
      <c r="C510" s="8" t="s">
        <v>284</v>
      </c>
      <c r="D510" s="41" t="str">
        <f>VLOOKUP(B510,'[1]Ledger 24-25'!$B$5:$AF$562,3,0)</f>
        <v>F</v>
      </c>
      <c r="E510" s="42">
        <f>VLOOKUP(B510,'[1]Ledger 24-25'!$B$5:$AF$562,4,0)</f>
        <v>266</v>
      </c>
      <c r="F510" s="42">
        <f>VLOOKUP(B510,'[1]Ledger 24-25'!$B$5:$AF$562,7,0)</f>
        <v>519</v>
      </c>
      <c r="G510" s="23" t="s">
        <v>819</v>
      </c>
      <c r="H510" s="23">
        <v>2025</v>
      </c>
      <c r="I510" s="30">
        <v>5729</v>
      </c>
      <c r="J510" s="31">
        <v>0</v>
      </c>
      <c r="K510" s="31">
        <v>0</v>
      </c>
      <c r="L510" s="31">
        <v>0</v>
      </c>
      <c r="M510" s="31">
        <v>0</v>
      </c>
      <c r="N510" s="9">
        <v>0</v>
      </c>
      <c r="O510" s="9" t="s">
        <v>822</v>
      </c>
      <c r="P510" s="32">
        <v>5729</v>
      </c>
      <c r="S510" s="44"/>
      <c r="T510" s="10"/>
    </row>
    <row r="511" spans="1:20" hidden="1" x14ac:dyDescent="0.25">
      <c r="A511" s="7">
        <v>527</v>
      </c>
      <c r="B511" s="39">
        <v>231080051</v>
      </c>
      <c r="C511" s="8" t="s">
        <v>285</v>
      </c>
      <c r="D511" s="41" t="str">
        <f>VLOOKUP(B511,'[1]Ledger 24-25'!$B$5:$AF$562,3,0)</f>
        <v>F</v>
      </c>
      <c r="E511" s="42">
        <f>VLOOKUP(B511,'[1]Ledger 24-25'!$B$5:$AF$562,4,0)</f>
        <v>158</v>
      </c>
      <c r="F511" s="42">
        <f>VLOOKUP(B511,'[1]Ledger 24-25'!$B$5:$AF$562,7,0)</f>
        <v>520</v>
      </c>
      <c r="G511" s="23" t="s">
        <v>819</v>
      </c>
      <c r="H511" s="23">
        <v>2025</v>
      </c>
      <c r="I511" s="30">
        <v>6553</v>
      </c>
      <c r="J511" s="31">
        <v>0</v>
      </c>
      <c r="K511" s="31">
        <v>0</v>
      </c>
      <c r="L511" s="31">
        <v>0</v>
      </c>
      <c r="M511" s="31">
        <v>0</v>
      </c>
      <c r="N511" s="9">
        <v>0</v>
      </c>
      <c r="O511" s="9" t="s">
        <v>822</v>
      </c>
      <c r="P511" s="32">
        <v>6553</v>
      </c>
      <c r="S511" s="44"/>
      <c r="T511" s="10"/>
    </row>
    <row r="512" spans="1:20" hidden="1" x14ac:dyDescent="0.25">
      <c r="A512" s="7">
        <v>528</v>
      </c>
      <c r="B512" s="39">
        <v>231080055</v>
      </c>
      <c r="C512" s="8" t="s">
        <v>286</v>
      </c>
      <c r="D512" s="41" t="str">
        <f>VLOOKUP(B512,'[1]Ledger 24-25'!$B$5:$AF$562,3,0)</f>
        <v>A</v>
      </c>
      <c r="E512" s="42">
        <f>VLOOKUP(B512,'[1]Ledger 24-25'!$B$5:$AF$562,4,0)</f>
        <v>107</v>
      </c>
      <c r="F512" s="42">
        <f>VLOOKUP(B512,'[1]Ledger 24-25'!$B$5:$AF$562,7,0)</f>
        <v>521</v>
      </c>
      <c r="G512" s="23" t="s">
        <v>819</v>
      </c>
      <c r="H512" s="23">
        <v>2025</v>
      </c>
      <c r="I512" s="30">
        <v>556</v>
      </c>
      <c r="J512" s="31">
        <v>19166</v>
      </c>
      <c r="K512" s="31">
        <v>0</v>
      </c>
      <c r="L512" s="31">
        <v>0</v>
      </c>
      <c r="M512" s="31">
        <v>0</v>
      </c>
      <c r="N512" s="9">
        <v>0</v>
      </c>
      <c r="O512" s="9" t="s">
        <v>822</v>
      </c>
      <c r="P512" s="32">
        <v>19722</v>
      </c>
      <c r="S512" s="44"/>
      <c r="T512" s="10"/>
    </row>
    <row r="513" spans="1:20" hidden="1" x14ac:dyDescent="0.25">
      <c r="A513" s="7">
        <v>529</v>
      </c>
      <c r="B513" s="39">
        <v>231080060</v>
      </c>
      <c r="C513" s="8" t="s">
        <v>287</v>
      </c>
      <c r="D513" s="41" t="str">
        <f>VLOOKUP(B513,'[1]Ledger 24-25'!$B$5:$AF$562,3,0)</f>
        <v>F</v>
      </c>
      <c r="E513" s="42">
        <f>VLOOKUP(B513,'[1]Ledger 24-25'!$B$5:$AF$562,4,0)</f>
        <v>264</v>
      </c>
      <c r="F513" s="42">
        <f>VLOOKUP(B513,'[1]Ledger 24-25'!$B$5:$AF$562,7,0)</f>
        <v>522</v>
      </c>
      <c r="G513" s="23" t="s">
        <v>819</v>
      </c>
      <c r="H513" s="23">
        <v>2025</v>
      </c>
      <c r="I513" s="30">
        <v>4080</v>
      </c>
      <c r="J513" s="31">
        <v>0</v>
      </c>
      <c r="K513" s="31">
        <v>0</v>
      </c>
      <c r="L513" s="31">
        <v>0</v>
      </c>
      <c r="M513" s="31">
        <v>0</v>
      </c>
      <c r="N513" s="9">
        <v>0</v>
      </c>
      <c r="O513" s="9" t="s">
        <v>822</v>
      </c>
      <c r="P513" s="32">
        <v>4080</v>
      </c>
      <c r="S513" s="44"/>
      <c r="T513" s="10"/>
    </row>
    <row r="514" spans="1:20" hidden="1" x14ac:dyDescent="0.25">
      <c r="A514" s="7">
        <v>530</v>
      </c>
      <c r="B514" s="39">
        <v>231080063</v>
      </c>
      <c r="C514" s="8" t="s">
        <v>288</v>
      </c>
      <c r="D514" s="41" t="str">
        <f>VLOOKUP(B514,'[1]Ledger 24-25'!$B$5:$AF$562,3,0)</f>
        <v>F</v>
      </c>
      <c r="E514" s="42">
        <f>VLOOKUP(B514,'[1]Ledger 24-25'!$B$5:$AF$562,4,0)</f>
        <v>263</v>
      </c>
      <c r="F514" s="42">
        <f>VLOOKUP(B514,'[1]Ledger 24-25'!$B$5:$AF$562,7,0)</f>
        <v>523</v>
      </c>
      <c r="G514" s="23" t="s">
        <v>819</v>
      </c>
      <c r="H514" s="23">
        <v>2025</v>
      </c>
      <c r="I514" s="30">
        <v>3815</v>
      </c>
      <c r="J514" s="31">
        <v>0</v>
      </c>
      <c r="K514" s="31">
        <v>0</v>
      </c>
      <c r="L514" s="31">
        <v>0</v>
      </c>
      <c r="M514" s="31">
        <v>0</v>
      </c>
      <c r="N514" s="9">
        <v>-2455</v>
      </c>
      <c r="O514" s="9" t="s">
        <v>803</v>
      </c>
      <c r="P514" s="32">
        <v>1360</v>
      </c>
      <c r="S514" s="44"/>
      <c r="T514" s="10"/>
    </row>
    <row r="515" spans="1:20" hidden="1" x14ac:dyDescent="0.25">
      <c r="A515" s="7">
        <v>531</v>
      </c>
      <c r="B515" s="39">
        <v>231080064</v>
      </c>
      <c r="C515" s="8" t="s">
        <v>289</v>
      </c>
      <c r="D515" s="41" t="str">
        <f>VLOOKUP(B515,'[1]Ledger 24-25'!$B$5:$AF$562,3,0)</f>
        <v>F</v>
      </c>
      <c r="E515" s="42">
        <f>VLOOKUP(B515,'[1]Ledger 24-25'!$B$5:$AF$562,4,0)</f>
        <v>263</v>
      </c>
      <c r="F515" s="42">
        <f>VLOOKUP(B515,'[1]Ledger 24-25'!$B$5:$AF$562,7,0)</f>
        <v>524</v>
      </c>
      <c r="G515" s="23" t="s">
        <v>819</v>
      </c>
      <c r="H515" s="23">
        <v>2025</v>
      </c>
      <c r="I515" s="30">
        <v>3907</v>
      </c>
      <c r="J515" s="31">
        <v>0</v>
      </c>
      <c r="K515" s="31">
        <v>0</v>
      </c>
      <c r="L515" s="31">
        <v>0</v>
      </c>
      <c r="M515" s="31">
        <v>0</v>
      </c>
      <c r="N515" s="9">
        <v>0</v>
      </c>
      <c r="O515" s="9" t="s">
        <v>822</v>
      </c>
      <c r="P515" s="32">
        <v>3907</v>
      </c>
      <c r="S515" s="44"/>
      <c r="T515" s="10"/>
    </row>
    <row r="516" spans="1:20" hidden="1" x14ac:dyDescent="0.25">
      <c r="A516" s="7">
        <v>532</v>
      </c>
      <c r="B516" s="39">
        <v>231080065</v>
      </c>
      <c r="C516" s="8" t="s">
        <v>290</v>
      </c>
      <c r="D516" s="41" t="str">
        <f>VLOOKUP(B516,'[1]Ledger 24-25'!$B$5:$AF$562,3,0)</f>
        <v>F</v>
      </c>
      <c r="E516" s="42">
        <f>VLOOKUP(B516,'[1]Ledger 24-25'!$B$5:$AF$562,4,0)</f>
        <v>166</v>
      </c>
      <c r="F516" s="42">
        <f>VLOOKUP(B516,'[1]Ledger 24-25'!$B$5:$AF$562,7,0)</f>
        <v>525</v>
      </c>
      <c r="G516" s="23" t="s">
        <v>819</v>
      </c>
      <c r="H516" s="23">
        <v>2025</v>
      </c>
      <c r="I516" s="30">
        <v>5460</v>
      </c>
      <c r="J516" s="31">
        <v>0</v>
      </c>
      <c r="K516" s="31">
        <v>0</v>
      </c>
      <c r="L516" s="31">
        <v>0</v>
      </c>
      <c r="M516" s="31">
        <v>0</v>
      </c>
      <c r="N516" s="9">
        <v>-3243</v>
      </c>
      <c r="O516" s="9" t="s">
        <v>803</v>
      </c>
      <c r="P516" s="32">
        <v>2217</v>
      </c>
      <c r="S516" s="44"/>
      <c r="T516" s="10"/>
    </row>
    <row r="517" spans="1:20" hidden="1" x14ac:dyDescent="0.25">
      <c r="A517" s="7">
        <v>533</v>
      </c>
      <c r="B517" s="39">
        <v>231080066</v>
      </c>
      <c r="C517" s="8" t="s">
        <v>291</v>
      </c>
      <c r="D517" s="41" t="str">
        <f>VLOOKUP(B517,'[1]Ledger 24-25'!$B$5:$AF$562,3,0)</f>
        <v>F</v>
      </c>
      <c r="E517" s="42">
        <f>VLOOKUP(B517,'[1]Ledger 24-25'!$B$5:$AF$562,4,0)</f>
        <v>258</v>
      </c>
      <c r="F517" s="42">
        <f>VLOOKUP(B517,'[1]Ledger 24-25'!$B$5:$AF$562,7,0)</f>
        <v>526</v>
      </c>
      <c r="G517" s="23" t="s">
        <v>819</v>
      </c>
      <c r="H517" s="23">
        <v>2025</v>
      </c>
      <c r="I517" s="30">
        <v>3302</v>
      </c>
      <c r="J517" s="31">
        <v>0</v>
      </c>
      <c r="K517" s="31">
        <v>0</v>
      </c>
      <c r="L517" s="31">
        <v>0</v>
      </c>
      <c r="M517" s="31">
        <v>0</v>
      </c>
      <c r="N517" s="9">
        <v>0</v>
      </c>
      <c r="O517" s="9" t="s">
        <v>822</v>
      </c>
      <c r="P517" s="32">
        <v>3302</v>
      </c>
      <c r="S517" s="44"/>
      <c r="T517" s="10"/>
    </row>
    <row r="518" spans="1:20" hidden="1" x14ac:dyDescent="0.25">
      <c r="A518" s="7">
        <v>534</v>
      </c>
      <c r="B518" s="39">
        <v>231080069</v>
      </c>
      <c r="C518" s="8" t="s">
        <v>34</v>
      </c>
      <c r="D518" s="41" t="str">
        <f>VLOOKUP(B518,'[1]Ledger 24-25'!$B$5:$AF$562,3,0)</f>
        <v>A</v>
      </c>
      <c r="E518" s="42">
        <f>VLOOKUP(B518,'[1]Ledger 24-25'!$B$5:$AF$562,4,0)</f>
        <v>104</v>
      </c>
      <c r="F518" s="42">
        <f>VLOOKUP(B518,'[1]Ledger 24-25'!$B$5:$AF$562,7,0)</f>
        <v>527</v>
      </c>
      <c r="G518" s="23" t="s">
        <v>819</v>
      </c>
      <c r="H518" s="23">
        <v>2025</v>
      </c>
      <c r="I518" s="30">
        <v>6732</v>
      </c>
      <c r="J518" s="31">
        <v>0</v>
      </c>
      <c r="K518" s="31">
        <v>0</v>
      </c>
      <c r="L518" s="31">
        <v>0</v>
      </c>
      <c r="M518" s="31">
        <v>0</v>
      </c>
      <c r="N518" s="9">
        <v>-3951</v>
      </c>
      <c r="O518" s="9" t="s">
        <v>803</v>
      </c>
      <c r="P518" s="32">
        <v>2781</v>
      </c>
      <c r="S518" s="44"/>
      <c r="T518" s="10"/>
    </row>
    <row r="519" spans="1:20" hidden="1" x14ac:dyDescent="0.25">
      <c r="A519" s="7">
        <v>535</v>
      </c>
      <c r="B519" s="39">
        <v>231080071</v>
      </c>
      <c r="C519" s="8" t="s">
        <v>292</v>
      </c>
      <c r="D519" s="41" t="str">
        <f>VLOOKUP(B519,'[1]Ledger 24-25'!$B$5:$AF$562,3,0)</f>
        <v>F</v>
      </c>
      <c r="E519" s="42">
        <f>VLOOKUP(B519,'[1]Ledger 24-25'!$B$5:$AF$562,4,0)</f>
        <v>164</v>
      </c>
      <c r="F519" s="42">
        <f>VLOOKUP(B519,'[1]Ledger 24-25'!$B$5:$AF$562,7,0)</f>
        <v>528</v>
      </c>
      <c r="G519" s="23" t="s">
        <v>819</v>
      </c>
      <c r="H519" s="23">
        <v>2025</v>
      </c>
      <c r="I519" s="30">
        <v>3669</v>
      </c>
      <c r="J519" s="31">
        <v>0</v>
      </c>
      <c r="K519" s="31">
        <v>0</v>
      </c>
      <c r="L519" s="31">
        <v>0</v>
      </c>
      <c r="M519" s="31">
        <v>0</v>
      </c>
      <c r="N519" s="9">
        <v>0</v>
      </c>
      <c r="O519" s="9" t="s">
        <v>822</v>
      </c>
      <c r="P519" s="32">
        <v>3669</v>
      </c>
      <c r="S519" s="44"/>
      <c r="T519" s="10"/>
    </row>
    <row r="520" spans="1:20" hidden="1" x14ac:dyDescent="0.25">
      <c r="A520" s="7">
        <v>536</v>
      </c>
      <c r="B520" s="39">
        <v>231080072</v>
      </c>
      <c r="C520" s="8" t="s">
        <v>293</v>
      </c>
      <c r="D520" s="41" t="str">
        <f>VLOOKUP(B520,'[1]Ledger 24-25'!$B$5:$AF$562,3,0)</f>
        <v>F</v>
      </c>
      <c r="E520" s="42">
        <f>VLOOKUP(B520,'[1]Ledger 24-25'!$B$5:$AF$562,4,0)</f>
        <v>260</v>
      </c>
      <c r="F520" s="42">
        <f>VLOOKUP(B520,'[1]Ledger 24-25'!$B$5:$AF$562,7,0)</f>
        <v>529</v>
      </c>
      <c r="G520" s="23" t="s">
        <v>819</v>
      </c>
      <c r="H520" s="23">
        <v>2025</v>
      </c>
      <c r="I520" s="30">
        <v>3789</v>
      </c>
      <c r="J520" s="31">
        <v>0</v>
      </c>
      <c r="K520" s="31">
        <v>0</v>
      </c>
      <c r="L520" s="31">
        <v>0</v>
      </c>
      <c r="M520" s="31">
        <v>0</v>
      </c>
      <c r="N520" s="9">
        <v>0</v>
      </c>
      <c r="O520" s="9" t="s">
        <v>822</v>
      </c>
      <c r="P520" s="32">
        <v>3789</v>
      </c>
      <c r="S520" s="44"/>
      <c r="T520" s="10"/>
    </row>
    <row r="521" spans="1:20" hidden="1" x14ac:dyDescent="0.25">
      <c r="A521" s="7">
        <v>537</v>
      </c>
      <c r="B521" s="39">
        <v>231080073</v>
      </c>
      <c r="C521" s="8" t="s">
        <v>294</v>
      </c>
      <c r="D521" s="41" t="str">
        <f>VLOOKUP(B521,'[1]Ledger 24-25'!$B$5:$AF$562,3,0)</f>
        <v>A</v>
      </c>
      <c r="E521" s="42">
        <f>VLOOKUP(B521,'[1]Ledger 24-25'!$B$5:$AF$562,4,0)</f>
        <v>107</v>
      </c>
      <c r="F521" s="42">
        <f>VLOOKUP(B521,'[1]Ledger 24-25'!$B$5:$AF$562,7,0)</f>
        <v>530</v>
      </c>
      <c r="G521" s="23" t="s">
        <v>819</v>
      </c>
      <c r="H521" s="23">
        <v>2025</v>
      </c>
      <c r="I521" s="30">
        <v>4552</v>
      </c>
      <c r="J521" s="31">
        <v>-1169</v>
      </c>
      <c r="K521" s="31">
        <v>0</v>
      </c>
      <c r="L521" s="31">
        <v>0</v>
      </c>
      <c r="M521" s="31">
        <v>0</v>
      </c>
      <c r="N521" s="9">
        <v>0</v>
      </c>
      <c r="O521" s="9" t="s">
        <v>822</v>
      </c>
      <c r="P521" s="32">
        <v>3383</v>
      </c>
      <c r="S521" s="44"/>
      <c r="T521" s="10"/>
    </row>
    <row r="522" spans="1:20" hidden="1" x14ac:dyDescent="0.25">
      <c r="A522" s="7">
        <v>538</v>
      </c>
      <c r="B522" s="39">
        <v>231080075</v>
      </c>
      <c r="C522" s="8" t="s">
        <v>295</v>
      </c>
      <c r="D522" s="41" t="str">
        <f>VLOOKUP(B522,'[1]Ledger 24-25'!$B$5:$AF$562,3,0)</f>
        <v>A</v>
      </c>
      <c r="E522" s="42">
        <f>VLOOKUP(B522,'[1]Ledger 24-25'!$B$5:$AF$562,4,0)</f>
        <v>106</v>
      </c>
      <c r="F522" s="42">
        <f>VLOOKUP(B522,'[1]Ledger 24-25'!$B$5:$AF$562,7,0)</f>
        <v>531</v>
      </c>
      <c r="G522" s="23" t="s">
        <v>819</v>
      </c>
      <c r="H522" s="23">
        <v>2025</v>
      </c>
      <c r="I522" s="30">
        <v>4175</v>
      </c>
      <c r="J522" s="31">
        <v>0</v>
      </c>
      <c r="K522" s="31">
        <v>0</v>
      </c>
      <c r="L522" s="31">
        <v>0</v>
      </c>
      <c r="M522" s="31">
        <v>0</v>
      </c>
      <c r="N522" s="9">
        <v>0</v>
      </c>
      <c r="O522" s="9" t="s">
        <v>822</v>
      </c>
      <c r="P522" s="32">
        <v>4175</v>
      </c>
      <c r="S522" s="44"/>
      <c r="T522" s="10"/>
    </row>
    <row r="523" spans="1:20" hidden="1" x14ac:dyDescent="0.25">
      <c r="A523" s="7">
        <v>539</v>
      </c>
      <c r="B523" s="39">
        <v>231080077</v>
      </c>
      <c r="C523" s="8" t="s">
        <v>296</v>
      </c>
      <c r="D523" s="41" t="str">
        <f>VLOOKUP(B523,'[1]Ledger 24-25'!$B$5:$AF$562,3,0)</f>
        <v>F</v>
      </c>
      <c r="E523" s="42">
        <f>VLOOKUP(B523,'[1]Ledger 24-25'!$B$5:$AF$562,4,0)</f>
        <v>267</v>
      </c>
      <c r="F523" s="42">
        <f>VLOOKUP(B523,'[1]Ledger 24-25'!$B$5:$AF$562,7,0)</f>
        <v>532</v>
      </c>
      <c r="G523" s="23" t="s">
        <v>819</v>
      </c>
      <c r="H523" s="23">
        <v>2025</v>
      </c>
      <c r="I523" s="30">
        <v>4136</v>
      </c>
      <c r="J523" s="31">
        <v>0</v>
      </c>
      <c r="K523" s="31">
        <v>0</v>
      </c>
      <c r="L523" s="31">
        <v>0</v>
      </c>
      <c r="M523" s="31">
        <v>0</v>
      </c>
      <c r="N523" s="9">
        <v>0</v>
      </c>
      <c r="O523" s="9" t="s">
        <v>822</v>
      </c>
      <c r="P523" s="32">
        <v>4136</v>
      </c>
      <c r="S523" s="44"/>
      <c r="T523" s="10"/>
    </row>
    <row r="524" spans="1:20" hidden="1" x14ac:dyDescent="0.25">
      <c r="A524" s="7">
        <v>540</v>
      </c>
      <c r="B524" s="39">
        <v>231080078</v>
      </c>
      <c r="C524" s="8" t="s">
        <v>297</v>
      </c>
      <c r="D524" s="41" t="str">
        <f>VLOOKUP(B524,'[1]Ledger 24-25'!$B$5:$AF$562,3,0)</f>
        <v>F</v>
      </c>
      <c r="E524" s="42">
        <f>VLOOKUP(B524,'[1]Ledger 24-25'!$B$5:$AF$562,4,0)</f>
        <v>160</v>
      </c>
      <c r="F524" s="42">
        <f>VLOOKUP(B524,'[1]Ledger 24-25'!$B$5:$AF$562,7,0)</f>
        <v>533</v>
      </c>
      <c r="G524" s="23" t="s">
        <v>819</v>
      </c>
      <c r="H524" s="23">
        <v>2025</v>
      </c>
      <c r="I524" s="30">
        <v>4336</v>
      </c>
      <c r="J524" s="31">
        <v>-45</v>
      </c>
      <c r="K524" s="31">
        <v>0</v>
      </c>
      <c r="L524" s="31">
        <v>0</v>
      </c>
      <c r="M524" s="31">
        <v>0</v>
      </c>
      <c r="N524" s="9">
        <v>-2455</v>
      </c>
      <c r="O524" s="9" t="s">
        <v>803</v>
      </c>
      <c r="P524" s="32">
        <v>1836</v>
      </c>
      <c r="S524" s="44"/>
      <c r="T524" s="10"/>
    </row>
    <row r="525" spans="1:20" hidden="1" x14ac:dyDescent="0.25">
      <c r="A525" s="7">
        <v>541</v>
      </c>
      <c r="B525" s="39">
        <v>231080079</v>
      </c>
      <c r="C525" s="8" t="s">
        <v>298</v>
      </c>
      <c r="D525" s="41" t="str">
        <f>VLOOKUP(B525,'[1]Ledger 24-25'!$B$5:$AF$562,3,0)</f>
        <v>A</v>
      </c>
      <c r="E525" s="42">
        <f>VLOOKUP(B525,'[1]Ledger 24-25'!$B$5:$AF$562,4,0)</f>
        <v>105</v>
      </c>
      <c r="F525" s="42">
        <f>VLOOKUP(B525,'[1]Ledger 24-25'!$B$5:$AF$562,7,0)</f>
        <v>534</v>
      </c>
      <c r="G525" s="23" t="s">
        <v>819</v>
      </c>
      <c r="H525" s="23">
        <v>2025</v>
      </c>
      <c r="I525" s="30">
        <v>4382</v>
      </c>
      <c r="J525" s="31">
        <v>0</v>
      </c>
      <c r="K525" s="31">
        <v>0</v>
      </c>
      <c r="L525" s="31">
        <v>0</v>
      </c>
      <c r="M525" s="31">
        <v>0</v>
      </c>
      <c r="N525" s="9">
        <v>0</v>
      </c>
      <c r="O525" s="9" t="s">
        <v>822</v>
      </c>
      <c r="P525" s="32">
        <v>4382</v>
      </c>
      <c r="S525" s="44"/>
      <c r="T525" s="10"/>
    </row>
    <row r="526" spans="1:20" hidden="1" x14ac:dyDescent="0.25">
      <c r="A526" s="7">
        <v>542</v>
      </c>
      <c r="B526" s="39">
        <v>231080080</v>
      </c>
      <c r="C526" s="8" t="s">
        <v>299</v>
      </c>
      <c r="D526" s="41" t="str">
        <f>VLOOKUP(B526,'[1]Ledger 24-25'!$B$5:$AF$562,3,0)</f>
        <v>A</v>
      </c>
      <c r="E526" s="42">
        <f>VLOOKUP(B526,'[1]Ledger 24-25'!$B$5:$AF$562,4,0)</f>
        <v>105</v>
      </c>
      <c r="F526" s="42">
        <f>VLOOKUP(B526,'[1]Ledger 24-25'!$B$5:$AF$562,7,0)</f>
        <v>535</v>
      </c>
      <c r="G526" s="23" t="s">
        <v>819</v>
      </c>
      <c r="H526" s="23">
        <v>2025</v>
      </c>
      <c r="I526" s="30">
        <v>5071</v>
      </c>
      <c r="J526" s="31">
        <v>0</v>
      </c>
      <c r="K526" s="31">
        <v>0</v>
      </c>
      <c r="L526" s="31">
        <v>0</v>
      </c>
      <c r="M526" s="31">
        <v>0</v>
      </c>
      <c r="N526" s="9">
        <v>0</v>
      </c>
      <c r="O526" s="9" t="s">
        <v>822</v>
      </c>
      <c r="P526" s="32">
        <v>5071</v>
      </c>
      <c r="S526" s="44"/>
      <c r="T526" s="10"/>
    </row>
    <row r="527" spans="1:20" hidden="1" x14ac:dyDescent="0.25">
      <c r="A527" s="7">
        <v>543</v>
      </c>
      <c r="B527" s="39">
        <v>231080084</v>
      </c>
      <c r="C527" s="8" t="s">
        <v>300</v>
      </c>
      <c r="D527" s="41" t="str">
        <f>VLOOKUP(B527,'[1]Ledger 24-25'!$B$5:$AF$562,3,0)</f>
        <v>F</v>
      </c>
      <c r="E527" s="42">
        <f>VLOOKUP(B527,'[1]Ledger 24-25'!$B$5:$AF$562,4,0)</f>
        <v>161</v>
      </c>
      <c r="F527" s="42">
        <f>VLOOKUP(B527,'[1]Ledger 24-25'!$B$5:$AF$562,7,0)</f>
        <v>536</v>
      </c>
      <c r="G527" s="23" t="s">
        <v>819</v>
      </c>
      <c r="H527" s="23">
        <v>2025</v>
      </c>
      <c r="I527" s="30">
        <v>5408</v>
      </c>
      <c r="J527" s="31">
        <v>0</v>
      </c>
      <c r="K527" s="31">
        <v>0</v>
      </c>
      <c r="L527" s="31">
        <v>0</v>
      </c>
      <c r="M527" s="31">
        <v>0</v>
      </c>
      <c r="N527" s="9">
        <v>0</v>
      </c>
      <c r="O527" s="9" t="s">
        <v>822</v>
      </c>
      <c r="P527" s="32">
        <v>5408</v>
      </c>
      <c r="S527" s="44"/>
      <c r="T527" s="10"/>
    </row>
    <row r="528" spans="1:20" hidden="1" x14ac:dyDescent="0.25">
      <c r="A528" s="7">
        <v>544</v>
      </c>
      <c r="B528" s="39">
        <v>231080088</v>
      </c>
      <c r="C528" s="8" t="s">
        <v>301</v>
      </c>
      <c r="D528" s="41" t="str">
        <f>VLOOKUP(B528,'[1]Ledger 24-25'!$B$5:$AF$562,3,0)</f>
        <v>F</v>
      </c>
      <c r="E528" s="42">
        <f>VLOOKUP(B528,'[1]Ledger 24-25'!$B$5:$AF$562,4,0)</f>
        <v>160</v>
      </c>
      <c r="F528" s="42">
        <f>VLOOKUP(B528,'[1]Ledger 24-25'!$B$5:$AF$562,7,0)</f>
        <v>537</v>
      </c>
      <c r="G528" s="23" t="s">
        <v>819</v>
      </c>
      <c r="H528" s="23">
        <v>2025</v>
      </c>
      <c r="I528" s="30">
        <v>8069</v>
      </c>
      <c r="J528" s="31">
        <v>0</v>
      </c>
      <c r="K528" s="31">
        <v>0</v>
      </c>
      <c r="L528" s="31">
        <v>0</v>
      </c>
      <c r="M528" s="31">
        <v>0</v>
      </c>
      <c r="N528" s="9">
        <v>0</v>
      </c>
      <c r="O528" s="9" t="s">
        <v>822</v>
      </c>
      <c r="P528" s="32">
        <v>8069</v>
      </c>
      <c r="S528" s="44"/>
      <c r="T528" s="10"/>
    </row>
    <row r="529" spans="1:20" hidden="1" x14ac:dyDescent="0.25">
      <c r="A529" s="7">
        <v>545</v>
      </c>
      <c r="B529" s="39">
        <v>231080092</v>
      </c>
      <c r="C529" s="8" t="s">
        <v>302</v>
      </c>
      <c r="D529" s="41" t="str">
        <f>VLOOKUP(B529,'[1]Ledger 24-25'!$B$5:$AF$562,3,0)</f>
        <v>F</v>
      </c>
      <c r="E529" s="42">
        <f>VLOOKUP(B529,'[1]Ledger 24-25'!$B$5:$AF$562,4,0)</f>
        <v>158</v>
      </c>
      <c r="F529" s="42">
        <f>VLOOKUP(B529,'[1]Ledger 24-25'!$B$5:$AF$562,7,0)</f>
        <v>538</v>
      </c>
      <c r="G529" s="23" t="s">
        <v>819</v>
      </c>
      <c r="H529" s="23">
        <v>2025</v>
      </c>
      <c r="I529" s="30">
        <v>6806</v>
      </c>
      <c r="J529" s="31">
        <v>0</v>
      </c>
      <c r="K529" s="31">
        <v>0</v>
      </c>
      <c r="L529" s="31">
        <v>0</v>
      </c>
      <c r="M529" s="31">
        <v>0</v>
      </c>
      <c r="N529" s="9">
        <v>-3870</v>
      </c>
      <c r="O529" s="9" t="s">
        <v>803</v>
      </c>
      <c r="P529" s="32">
        <v>2936</v>
      </c>
      <c r="S529" s="44"/>
      <c r="T529" s="10"/>
    </row>
    <row r="530" spans="1:20" hidden="1" x14ac:dyDescent="0.25">
      <c r="A530" s="7">
        <v>546</v>
      </c>
      <c r="B530" s="39">
        <v>231080095</v>
      </c>
      <c r="C530" s="8" t="s">
        <v>303</v>
      </c>
      <c r="D530" s="41" t="str">
        <f>VLOOKUP(B530,'[1]Ledger 24-25'!$B$5:$AF$562,3,0)</f>
        <v>F</v>
      </c>
      <c r="E530" s="42">
        <f>VLOOKUP(B530,'[1]Ledger 24-25'!$B$5:$AF$562,4,0)</f>
        <v>164</v>
      </c>
      <c r="F530" s="42">
        <f>VLOOKUP(B530,'[1]Ledger 24-25'!$B$5:$AF$562,7,0)</f>
        <v>539</v>
      </c>
      <c r="G530" s="23" t="s">
        <v>819</v>
      </c>
      <c r="H530" s="23">
        <v>2025</v>
      </c>
      <c r="I530" s="30">
        <v>3635</v>
      </c>
      <c r="J530" s="31">
        <v>0</v>
      </c>
      <c r="K530" s="31">
        <v>0</v>
      </c>
      <c r="L530" s="31">
        <v>0</v>
      </c>
      <c r="M530" s="31">
        <v>0</v>
      </c>
      <c r="N530" s="9">
        <v>0</v>
      </c>
      <c r="O530" s="9" t="s">
        <v>822</v>
      </c>
      <c r="P530" s="32">
        <v>3635</v>
      </c>
      <c r="S530" s="44"/>
      <c r="T530" s="10"/>
    </row>
    <row r="531" spans="1:20" hidden="1" x14ac:dyDescent="0.25">
      <c r="A531" s="7">
        <v>547</v>
      </c>
      <c r="B531" s="39">
        <v>231080096</v>
      </c>
      <c r="C531" s="8" t="s">
        <v>304</v>
      </c>
      <c r="D531" s="41" t="str">
        <f>VLOOKUP(B531,'[1]Ledger 24-25'!$B$5:$AF$562,3,0)</f>
        <v>F</v>
      </c>
      <c r="E531" s="42">
        <f>VLOOKUP(B531,'[1]Ledger 24-25'!$B$5:$AF$562,4,0)</f>
        <v>165</v>
      </c>
      <c r="F531" s="42">
        <f>VLOOKUP(B531,'[1]Ledger 24-25'!$B$5:$AF$562,7,0)</f>
        <v>540</v>
      </c>
      <c r="G531" s="23" t="s">
        <v>819</v>
      </c>
      <c r="H531" s="23">
        <v>2025</v>
      </c>
      <c r="I531" s="30">
        <v>463</v>
      </c>
      <c r="J531" s="31">
        <v>733</v>
      </c>
      <c r="K531" s="31">
        <v>0</v>
      </c>
      <c r="L531" s="31">
        <v>0</v>
      </c>
      <c r="M531" s="31">
        <v>0</v>
      </c>
      <c r="N531" s="9">
        <v>0</v>
      </c>
      <c r="O531" s="9" t="s">
        <v>803</v>
      </c>
      <c r="P531" s="32">
        <v>1196</v>
      </c>
      <c r="S531" s="44"/>
      <c r="T531" s="10"/>
    </row>
    <row r="532" spans="1:20" x14ac:dyDescent="0.25">
      <c r="A532" s="7">
        <v>548</v>
      </c>
      <c r="B532" s="39">
        <v>231080097</v>
      </c>
      <c r="C532" s="8" t="s">
        <v>305</v>
      </c>
      <c r="D532" s="41" t="str">
        <f>VLOOKUP(B532,'[1]Ledger 24-25'!$B$5:$AF$562,3,0)</f>
        <v>F</v>
      </c>
      <c r="E532" s="42">
        <f>VLOOKUP(B532,'[1]Ledger 24-25'!$B$5:$AF$562,4,0)</f>
        <v>161</v>
      </c>
      <c r="F532" s="42">
        <f>VLOOKUP(B532,'[1]Ledger 24-25'!$B$5:$AF$562,7,0)</f>
        <v>541</v>
      </c>
      <c r="G532" s="23" t="s">
        <v>819</v>
      </c>
      <c r="H532" s="23">
        <v>2025</v>
      </c>
      <c r="I532" s="30">
        <v>3701</v>
      </c>
      <c r="J532" s="31">
        <v>-2024</v>
      </c>
      <c r="K532" s="31">
        <v>0</v>
      </c>
      <c r="L532" s="31">
        <v>0</v>
      </c>
      <c r="M532" s="31">
        <v>0</v>
      </c>
      <c r="N532" s="9">
        <v>0</v>
      </c>
      <c r="O532" s="9" t="s">
        <v>822</v>
      </c>
      <c r="P532" s="32">
        <v>1677</v>
      </c>
      <c r="S532" s="44"/>
      <c r="T532" s="10"/>
    </row>
    <row r="533" spans="1:20" hidden="1" x14ac:dyDescent="0.25">
      <c r="A533" s="7">
        <v>549</v>
      </c>
      <c r="B533" s="39">
        <v>231080098</v>
      </c>
      <c r="C533" s="8" t="s">
        <v>306</v>
      </c>
      <c r="D533" s="41" t="str">
        <f>VLOOKUP(B533,'[1]Ledger 24-25'!$B$5:$AF$562,3,0)</f>
        <v>A</v>
      </c>
      <c r="E533" s="42">
        <f>VLOOKUP(B533,'[1]Ledger 24-25'!$B$5:$AF$562,4,0)</f>
        <v>106</v>
      </c>
      <c r="F533" s="42">
        <f>VLOOKUP(B533,'[1]Ledger 24-25'!$B$5:$AF$562,7,0)</f>
        <v>542</v>
      </c>
      <c r="G533" s="23" t="s">
        <v>819</v>
      </c>
      <c r="H533" s="23">
        <v>2025</v>
      </c>
      <c r="I533" s="30">
        <v>3972</v>
      </c>
      <c r="J533" s="31">
        <v>0</v>
      </c>
      <c r="K533" s="31">
        <v>0</v>
      </c>
      <c r="L533" s="31">
        <v>0</v>
      </c>
      <c r="M533" s="31">
        <v>0</v>
      </c>
      <c r="N533" s="9">
        <v>0</v>
      </c>
      <c r="O533" s="9" t="s">
        <v>822</v>
      </c>
      <c r="P533" s="32">
        <v>3972</v>
      </c>
      <c r="S533" s="44"/>
      <c r="T533" s="10"/>
    </row>
    <row r="534" spans="1:20" hidden="1" x14ac:dyDescent="0.25">
      <c r="A534" s="7">
        <v>550</v>
      </c>
      <c r="B534" s="39">
        <v>231080100</v>
      </c>
      <c r="C534" s="8" t="s">
        <v>307</v>
      </c>
      <c r="D534" s="41" t="str">
        <f>VLOOKUP(B534,'[1]Ledger 24-25'!$B$5:$AF$562,3,0)</f>
        <v>F</v>
      </c>
      <c r="E534" s="42">
        <f>VLOOKUP(B534,'[1]Ledger 24-25'!$B$5:$AF$562,4,0)</f>
        <v>159</v>
      </c>
      <c r="F534" s="42">
        <f>VLOOKUP(B534,'[1]Ledger 24-25'!$B$5:$AF$562,7,0)</f>
        <v>543</v>
      </c>
      <c r="G534" s="23" t="s">
        <v>819</v>
      </c>
      <c r="H534" s="23">
        <v>2025</v>
      </c>
      <c r="I534" s="30">
        <v>4674</v>
      </c>
      <c r="J534" s="31">
        <v>-340</v>
      </c>
      <c r="K534" s="31">
        <v>0</v>
      </c>
      <c r="L534" s="31">
        <v>0</v>
      </c>
      <c r="M534" s="31">
        <v>0</v>
      </c>
      <c r="N534" s="9">
        <v>0</v>
      </c>
      <c r="O534" s="9" t="s">
        <v>822</v>
      </c>
      <c r="P534" s="32">
        <v>4334</v>
      </c>
      <c r="S534" s="44"/>
      <c r="T534" s="10"/>
    </row>
    <row r="535" spans="1:20" hidden="1" x14ac:dyDescent="0.25">
      <c r="A535" s="7">
        <v>551</v>
      </c>
      <c r="B535" s="39">
        <v>231080101</v>
      </c>
      <c r="C535" s="8" t="s">
        <v>308</v>
      </c>
      <c r="D535" s="41" t="str">
        <f>VLOOKUP(B535,'[1]Ledger 24-25'!$B$5:$AF$562,3,0)</f>
        <v>F</v>
      </c>
      <c r="E535" s="42">
        <f>VLOOKUP(B535,'[1]Ledger 24-25'!$B$5:$AF$562,4,0)</f>
        <v>261</v>
      </c>
      <c r="F535" s="42">
        <f>VLOOKUP(B535,'[1]Ledger 24-25'!$B$5:$AF$562,7,0)</f>
        <v>544</v>
      </c>
      <c r="G535" s="23" t="s">
        <v>819</v>
      </c>
      <c r="H535" s="23">
        <v>2025</v>
      </c>
      <c r="I535" s="30">
        <v>3861</v>
      </c>
      <c r="J535" s="31">
        <v>-45</v>
      </c>
      <c r="K535" s="31">
        <v>0</v>
      </c>
      <c r="L535" s="31">
        <v>0</v>
      </c>
      <c r="M535" s="31">
        <v>0</v>
      </c>
      <c r="N535" s="9">
        <v>0</v>
      </c>
      <c r="O535" s="9" t="s">
        <v>822</v>
      </c>
      <c r="P535" s="32">
        <v>3816</v>
      </c>
      <c r="S535" s="44"/>
      <c r="T535" s="10"/>
    </row>
    <row r="536" spans="1:20" hidden="1" x14ac:dyDescent="0.25">
      <c r="A536" s="7">
        <v>552</v>
      </c>
      <c r="B536" s="39">
        <v>231080102</v>
      </c>
      <c r="C536" s="8" t="s">
        <v>309</v>
      </c>
      <c r="D536" s="41" t="str">
        <f>VLOOKUP(B536,'[1]Ledger 24-25'!$B$5:$AF$562,3,0)</f>
        <v>F</v>
      </c>
      <c r="E536" s="42">
        <f>VLOOKUP(B536,'[1]Ledger 24-25'!$B$5:$AF$562,4,0)</f>
        <v>260</v>
      </c>
      <c r="F536" s="42">
        <f>VLOOKUP(B536,'[1]Ledger 24-25'!$B$5:$AF$562,7,0)</f>
        <v>545</v>
      </c>
      <c r="G536" s="23" t="s">
        <v>819</v>
      </c>
      <c r="H536" s="23">
        <v>2025</v>
      </c>
      <c r="I536" s="30">
        <v>4074</v>
      </c>
      <c r="J536" s="31">
        <v>0</v>
      </c>
      <c r="K536" s="31">
        <v>0</v>
      </c>
      <c r="L536" s="31">
        <v>0</v>
      </c>
      <c r="M536" s="31">
        <v>0</v>
      </c>
      <c r="N536" s="9">
        <v>0</v>
      </c>
      <c r="O536" s="9" t="s">
        <v>822</v>
      </c>
      <c r="P536" s="32">
        <v>4074</v>
      </c>
      <c r="S536" s="44"/>
      <c r="T536" s="10"/>
    </row>
    <row r="537" spans="1:20" hidden="1" x14ac:dyDescent="0.25">
      <c r="A537" s="7">
        <v>553</v>
      </c>
      <c r="B537" s="39">
        <v>231080103</v>
      </c>
      <c r="C537" s="8" t="s">
        <v>310</v>
      </c>
      <c r="D537" s="41" t="str">
        <f>VLOOKUP(B537,'[1]Ledger 24-25'!$B$5:$AF$562,3,0)</f>
        <v>F</v>
      </c>
      <c r="E537" s="42">
        <f>VLOOKUP(B537,'[1]Ledger 24-25'!$B$5:$AF$562,4,0)</f>
        <v>159</v>
      </c>
      <c r="F537" s="42">
        <f>VLOOKUP(B537,'[1]Ledger 24-25'!$B$5:$AF$562,7,0)</f>
        <v>546</v>
      </c>
      <c r="G537" s="23" t="s">
        <v>819</v>
      </c>
      <c r="H537" s="23">
        <v>2025</v>
      </c>
      <c r="I537" s="30">
        <v>3845</v>
      </c>
      <c r="J537" s="31">
        <v>0</v>
      </c>
      <c r="K537" s="31">
        <v>0</v>
      </c>
      <c r="L537" s="31">
        <v>0</v>
      </c>
      <c r="M537" s="31">
        <v>0</v>
      </c>
      <c r="N537" s="9">
        <v>0</v>
      </c>
      <c r="O537" s="9" t="s">
        <v>822</v>
      </c>
      <c r="P537" s="32">
        <v>3845</v>
      </c>
      <c r="S537" s="44"/>
      <c r="T537" s="10"/>
    </row>
    <row r="538" spans="1:20" hidden="1" x14ac:dyDescent="0.25">
      <c r="A538" s="7">
        <v>554</v>
      </c>
      <c r="B538" s="39">
        <v>231080104</v>
      </c>
      <c r="C538" s="8" t="s">
        <v>311</v>
      </c>
      <c r="D538" s="41" t="str">
        <f>VLOOKUP(B538,'[1]Ledger 24-25'!$B$5:$AF$562,3,0)</f>
        <v>A</v>
      </c>
      <c r="E538" s="42">
        <f>VLOOKUP(B538,'[1]Ledger 24-25'!$B$5:$AF$562,4,0)</f>
        <v>109</v>
      </c>
      <c r="F538" s="42">
        <f>VLOOKUP(B538,'[1]Ledger 24-25'!$B$5:$AF$562,7,0)</f>
        <v>547</v>
      </c>
      <c r="G538" s="23" t="s">
        <v>819</v>
      </c>
      <c r="H538" s="23">
        <v>2025</v>
      </c>
      <c r="I538" s="30">
        <v>8087</v>
      </c>
      <c r="J538" s="31">
        <v>0</v>
      </c>
      <c r="K538" s="31">
        <v>0</v>
      </c>
      <c r="L538" s="31">
        <v>0</v>
      </c>
      <c r="M538" s="31">
        <v>0</v>
      </c>
      <c r="N538" s="9">
        <v>0</v>
      </c>
      <c r="O538" s="9" t="s">
        <v>822</v>
      </c>
      <c r="P538" s="32">
        <v>8087</v>
      </c>
      <c r="S538" s="44"/>
      <c r="T538" s="10"/>
    </row>
    <row r="539" spans="1:20" hidden="1" x14ac:dyDescent="0.25">
      <c r="A539" s="7">
        <v>555</v>
      </c>
      <c r="B539" s="39">
        <v>231080105</v>
      </c>
      <c r="C539" s="8" t="s">
        <v>312</v>
      </c>
      <c r="D539" s="41" t="str">
        <f>VLOOKUP(B539,'[1]Ledger 24-25'!$B$5:$AF$562,3,0)</f>
        <v>F</v>
      </c>
      <c r="E539" s="42">
        <f>VLOOKUP(B539,'[1]Ledger 24-25'!$B$5:$AF$562,4,0)</f>
        <v>262</v>
      </c>
      <c r="F539" s="42">
        <f>VLOOKUP(B539,'[1]Ledger 24-25'!$B$5:$AF$562,7,0)</f>
        <v>548</v>
      </c>
      <c r="G539" s="23" t="s">
        <v>819</v>
      </c>
      <c r="H539" s="23">
        <v>2025</v>
      </c>
      <c r="I539" s="30">
        <v>4875</v>
      </c>
      <c r="J539" s="31">
        <v>0</v>
      </c>
      <c r="K539" s="31">
        <v>0</v>
      </c>
      <c r="L539" s="31">
        <v>0</v>
      </c>
      <c r="M539" s="31">
        <v>0</v>
      </c>
      <c r="N539" s="9">
        <v>0</v>
      </c>
      <c r="O539" s="9" t="s">
        <v>822</v>
      </c>
      <c r="P539" s="32">
        <v>4875</v>
      </c>
      <c r="S539" s="44"/>
      <c r="T539" s="10"/>
    </row>
    <row r="540" spans="1:20" hidden="1" x14ac:dyDescent="0.25">
      <c r="A540" s="7">
        <v>556</v>
      </c>
      <c r="B540" s="39">
        <v>231080107</v>
      </c>
      <c r="C540" s="8" t="s">
        <v>313</v>
      </c>
      <c r="D540" s="41" t="str">
        <f>VLOOKUP(B540,'[1]Ledger 24-25'!$B$5:$AF$562,3,0)</f>
        <v>F</v>
      </c>
      <c r="E540" s="42">
        <f>VLOOKUP(B540,'[1]Ledger 24-25'!$B$5:$AF$562,4,0)</f>
        <v>167</v>
      </c>
      <c r="F540" s="42">
        <f>VLOOKUP(B540,'[1]Ledger 24-25'!$B$5:$AF$562,7,0)</f>
        <v>549</v>
      </c>
      <c r="G540" s="23" t="s">
        <v>819</v>
      </c>
      <c r="H540" s="23">
        <v>2025</v>
      </c>
      <c r="I540" s="30">
        <v>7020</v>
      </c>
      <c r="J540" s="31">
        <v>0</v>
      </c>
      <c r="K540" s="31">
        <v>0</v>
      </c>
      <c r="L540" s="31">
        <v>0</v>
      </c>
      <c r="M540" s="31">
        <v>0</v>
      </c>
      <c r="N540" s="9">
        <v>0</v>
      </c>
      <c r="O540" s="9" t="s">
        <v>822</v>
      </c>
      <c r="P540" s="32">
        <v>7020</v>
      </c>
      <c r="S540" s="44"/>
      <c r="T540" s="10"/>
    </row>
    <row r="541" spans="1:20" hidden="1" x14ac:dyDescent="0.25">
      <c r="A541" s="7">
        <v>557</v>
      </c>
      <c r="B541" s="39">
        <v>231080110</v>
      </c>
      <c r="C541" s="8" t="s">
        <v>314</v>
      </c>
      <c r="D541" s="41" t="str">
        <f>VLOOKUP(B541,'[1]Ledger 24-25'!$B$5:$AF$562,3,0)</f>
        <v>F</v>
      </c>
      <c r="E541" s="42">
        <f>VLOOKUP(B541,'[1]Ledger 24-25'!$B$5:$AF$562,4,0)</f>
        <v>167</v>
      </c>
      <c r="F541" s="42">
        <f>VLOOKUP(B541,'[1]Ledger 24-25'!$B$5:$AF$562,7,0)</f>
        <v>550</v>
      </c>
      <c r="G541" s="23" t="s">
        <v>819</v>
      </c>
      <c r="H541" s="23">
        <v>2025</v>
      </c>
      <c r="I541" s="30">
        <v>5860</v>
      </c>
      <c r="J541" s="31">
        <v>0</v>
      </c>
      <c r="K541" s="31">
        <v>0</v>
      </c>
      <c r="L541" s="31">
        <v>0</v>
      </c>
      <c r="M541" s="31">
        <v>0</v>
      </c>
      <c r="N541" s="9">
        <v>0</v>
      </c>
      <c r="O541" s="9" t="s">
        <v>822</v>
      </c>
      <c r="P541" s="32">
        <v>5860</v>
      </c>
      <c r="S541" s="44"/>
      <c r="T541" s="10"/>
    </row>
    <row r="542" spans="1:20" hidden="1" x14ac:dyDescent="0.25">
      <c r="A542" s="7">
        <v>558</v>
      </c>
      <c r="B542" s="39">
        <v>231080111</v>
      </c>
      <c r="C542" s="8" t="s">
        <v>315</v>
      </c>
      <c r="D542" s="41" t="str">
        <f>VLOOKUP(B542,'[1]Ledger 24-25'!$B$5:$AF$562,3,0)</f>
        <v>F</v>
      </c>
      <c r="E542" s="42">
        <f>VLOOKUP(B542,'[1]Ledger 24-25'!$B$5:$AF$562,4,0)</f>
        <v>265</v>
      </c>
      <c r="F542" s="42">
        <f>VLOOKUP(B542,'[1]Ledger 24-25'!$B$5:$AF$562,7,0)</f>
        <v>551</v>
      </c>
      <c r="G542" s="23" t="s">
        <v>819</v>
      </c>
      <c r="H542" s="23">
        <v>2025</v>
      </c>
      <c r="I542" s="30">
        <v>3891</v>
      </c>
      <c r="J542" s="31">
        <v>0</v>
      </c>
      <c r="K542" s="31">
        <v>0</v>
      </c>
      <c r="L542" s="31">
        <v>0</v>
      </c>
      <c r="M542" s="31">
        <v>0</v>
      </c>
      <c r="N542" s="9">
        <v>0</v>
      </c>
      <c r="O542" s="9" t="s">
        <v>822</v>
      </c>
      <c r="P542" s="32">
        <v>3891</v>
      </c>
      <c r="S542" s="44"/>
      <c r="T542" s="10"/>
    </row>
    <row r="543" spans="1:20" hidden="1" x14ac:dyDescent="0.25"/>
    <row r="544" spans="1:20" hidden="1" x14ac:dyDescent="0.25"/>
  </sheetData>
  <autoFilter ref="J1:J544" xr:uid="{2BBCC154-E9D7-4FD3-851B-1C40ED32F39D}">
    <filterColumn colId="0">
      <filters>
        <filter val="-1849"/>
        <filter val="-1869"/>
        <filter val="-2024"/>
        <filter val="-2059"/>
        <filter val="-2094"/>
        <filter val="-2106"/>
        <filter val="-2134"/>
        <filter val="-2184"/>
        <filter val="-2413"/>
        <filter val="-2460"/>
        <filter val="-2684"/>
        <filter val="-470"/>
        <filter val="-4952"/>
        <filter val="-5240"/>
        <filter val="-775"/>
        <filter val="-925"/>
        <filter val="-975"/>
      </filters>
    </filterColumn>
  </autoFilter>
  <sortState xmlns:xlrd2="http://schemas.microsoft.com/office/spreadsheetml/2017/richdata2" ref="B4:C542">
    <sortCondition ref="B4:B542"/>
  </sortState>
  <mergeCells count="2">
    <mergeCell ref="A1:P1"/>
    <mergeCell ref="A2:P2"/>
  </mergeCells>
  <conditionalFormatting sqref="B1:B1048576">
    <cfRule type="duplicateValues" dxfId="91" priority="1"/>
    <cfRule type="duplicateValues" dxfId="90" priority="46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1096-71A7-4012-8468-F0B6B297A213}">
  <dimension ref="A1:P559"/>
  <sheetViews>
    <sheetView workbookViewId="0">
      <selection activeCell="D23" sqref="D23"/>
    </sheetView>
  </sheetViews>
  <sheetFormatPr defaultColWidth="8.140625" defaultRowHeight="15" x14ac:dyDescent="0.25"/>
  <cols>
    <col min="1" max="1" width="7" style="14" bestFit="1" customWidth="1"/>
    <col min="2" max="2" width="11.5703125" style="14" customWidth="1"/>
    <col min="3" max="3" width="42.140625" style="14" bestFit="1" customWidth="1"/>
    <col min="4" max="4" width="7.140625" style="14" customWidth="1"/>
    <col min="5" max="5" width="7.85546875" style="15" customWidth="1"/>
    <col min="6" max="6" width="7.5703125" style="14" customWidth="1"/>
    <col min="7" max="7" width="8.5703125" style="14" customWidth="1"/>
    <col min="8" max="8" width="7.85546875" style="14" customWidth="1"/>
    <col min="9" max="9" width="11.5703125" style="14" customWidth="1"/>
    <col min="10" max="10" width="10.140625" style="14" customWidth="1"/>
    <col min="11" max="11" width="8.85546875" style="14" customWidth="1"/>
    <col min="12" max="12" width="11.85546875" style="14" customWidth="1"/>
    <col min="13" max="13" width="9.42578125" style="14" bestFit="1" customWidth="1"/>
    <col min="14" max="16384" width="8.140625" style="14"/>
  </cols>
  <sheetData>
    <row r="1" spans="1:16" ht="22.5" x14ac:dyDescent="0.3">
      <c r="A1" s="57" t="s">
        <v>317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22.5" x14ac:dyDescent="0.3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6" ht="22.5" x14ac:dyDescent="0.3">
      <c r="A3" s="57" t="s">
        <v>823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</row>
    <row r="5" spans="1:16" x14ac:dyDescent="0.25">
      <c r="A5" s="53" t="s">
        <v>2</v>
      </c>
      <c r="B5" s="53" t="s">
        <v>3</v>
      </c>
      <c r="C5" s="54" t="s">
        <v>4</v>
      </c>
      <c r="D5" s="53" t="s">
        <v>13</v>
      </c>
      <c r="E5" s="53" t="s">
        <v>14</v>
      </c>
      <c r="F5" s="53" t="s">
        <v>15</v>
      </c>
      <c r="G5" s="55" t="s">
        <v>16</v>
      </c>
      <c r="H5" s="53" t="s">
        <v>17</v>
      </c>
      <c r="I5" s="53" t="s">
        <v>18</v>
      </c>
      <c r="J5" s="53" t="s">
        <v>19</v>
      </c>
      <c r="K5" s="53" t="s">
        <v>21</v>
      </c>
      <c r="L5" s="53" t="s">
        <v>22</v>
      </c>
      <c r="M5" s="53" t="s">
        <v>824</v>
      </c>
      <c r="N5" s="53" t="s">
        <v>22</v>
      </c>
      <c r="O5" s="53" t="s">
        <v>825</v>
      </c>
      <c r="P5" s="56" t="s">
        <v>826</v>
      </c>
    </row>
    <row r="6" spans="1:16" ht="44.25" customHeight="1" x14ac:dyDescent="0.25">
      <c r="A6" s="53" t="s">
        <v>24</v>
      </c>
      <c r="B6" s="53" t="s">
        <v>24</v>
      </c>
      <c r="C6" s="54"/>
      <c r="D6" s="53"/>
      <c r="E6" s="53"/>
      <c r="F6" s="53"/>
      <c r="G6" s="55" t="s">
        <v>25</v>
      </c>
      <c r="H6" s="53" t="s">
        <v>26</v>
      </c>
      <c r="I6" s="53" t="s">
        <v>27</v>
      </c>
      <c r="J6" s="53" t="s">
        <v>27</v>
      </c>
      <c r="K6" s="53" t="s">
        <v>27</v>
      </c>
      <c r="L6" s="53" t="s">
        <v>27</v>
      </c>
      <c r="M6" s="53" t="s">
        <v>27</v>
      </c>
      <c r="N6" s="53" t="s">
        <v>27</v>
      </c>
      <c r="O6" s="53" t="s">
        <v>27</v>
      </c>
      <c r="P6" s="56" t="s">
        <v>27</v>
      </c>
    </row>
    <row r="7" spans="1:16" ht="15.75" x14ac:dyDescent="0.25">
      <c r="A7" s="16">
        <f t="shared" ref="A7:A70" si="0">ROW()-ROW($A$6)</f>
        <v>1</v>
      </c>
      <c r="B7" s="17">
        <v>150446</v>
      </c>
      <c r="C7" s="18" t="s">
        <v>318</v>
      </c>
      <c r="D7" s="19" t="s">
        <v>319</v>
      </c>
      <c r="E7" s="20">
        <v>31</v>
      </c>
      <c r="F7" s="19">
        <v>29</v>
      </c>
      <c r="G7" s="20">
        <f>E7-F7</f>
        <v>2</v>
      </c>
      <c r="H7" s="21">
        <v>88.407515717714432</v>
      </c>
      <c r="I7" s="21">
        <f>G7*H7</f>
        <v>176.81503143542886</v>
      </c>
      <c r="J7" s="20"/>
      <c r="K7" s="20">
        <v>80</v>
      </c>
      <c r="L7" s="36">
        <f>ROUND(I7+J7+K7,0)</f>
        <v>257</v>
      </c>
      <c r="M7" s="23">
        <v>381</v>
      </c>
      <c r="N7" s="24">
        <f>L7+M7</f>
        <v>638</v>
      </c>
      <c r="O7" s="23">
        <v>67</v>
      </c>
      <c r="P7" s="24">
        <f>N7+O7</f>
        <v>705</v>
      </c>
    </row>
    <row r="8" spans="1:16" ht="15.75" x14ac:dyDescent="0.25">
      <c r="A8" s="16">
        <f t="shared" si="0"/>
        <v>2</v>
      </c>
      <c r="B8" s="17">
        <v>170616</v>
      </c>
      <c r="C8" s="18" t="s">
        <v>28</v>
      </c>
      <c r="D8" s="19" t="s">
        <v>320</v>
      </c>
      <c r="E8" s="20">
        <v>31</v>
      </c>
      <c r="F8" s="19"/>
      <c r="G8" s="20">
        <f t="shared" ref="G8:G71" si="1">E8-F8</f>
        <v>31</v>
      </c>
      <c r="H8" s="21">
        <v>88.407515717714432</v>
      </c>
      <c r="I8" s="21">
        <f t="shared" ref="I8:I71" si="2">G8*H8</f>
        <v>2740.6329872491474</v>
      </c>
      <c r="J8" s="20">
        <f>715+255</f>
        <v>970</v>
      </c>
      <c r="K8" s="20">
        <v>80</v>
      </c>
      <c r="L8" s="36">
        <f t="shared" ref="L8:L71" si="3">ROUND(I8+J8+K8,0)</f>
        <v>3791</v>
      </c>
      <c r="M8" s="23">
        <v>482</v>
      </c>
      <c r="N8" s="24">
        <f t="shared" ref="N8:N71" si="4">L8+M8</f>
        <v>4273</v>
      </c>
      <c r="O8" s="23">
        <v>1036</v>
      </c>
      <c r="P8" s="24">
        <f t="shared" ref="P8:P71" si="5">N8+O8</f>
        <v>5309</v>
      </c>
    </row>
    <row r="9" spans="1:16" ht="15.75" x14ac:dyDescent="0.25">
      <c r="A9" s="16">
        <f t="shared" si="0"/>
        <v>3</v>
      </c>
      <c r="B9" s="17">
        <v>180146</v>
      </c>
      <c r="C9" s="18" t="s">
        <v>29</v>
      </c>
      <c r="D9" s="19" t="s">
        <v>321</v>
      </c>
      <c r="E9" s="20">
        <v>31</v>
      </c>
      <c r="F9" s="19"/>
      <c r="G9" s="20">
        <f t="shared" si="1"/>
        <v>31</v>
      </c>
      <c r="H9" s="21">
        <v>88.407515717714432</v>
      </c>
      <c r="I9" s="21">
        <f t="shared" si="2"/>
        <v>2740.6329872491474</v>
      </c>
      <c r="J9" s="20">
        <v>60</v>
      </c>
      <c r="K9" s="20">
        <v>80</v>
      </c>
      <c r="L9" s="36">
        <f t="shared" si="3"/>
        <v>2881</v>
      </c>
      <c r="M9" s="23">
        <v>556</v>
      </c>
      <c r="N9" s="24">
        <f t="shared" si="4"/>
        <v>3437</v>
      </c>
      <c r="O9" s="23">
        <v>1036</v>
      </c>
      <c r="P9" s="24">
        <f t="shared" si="5"/>
        <v>4473</v>
      </c>
    </row>
    <row r="10" spans="1:16" ht="15.75" x14ac:dyDescent="0.25">
      <c r="A10" s="16">
        <f t="shared" si="0"/>
        <v>4</v>
      </c>
      <c r="B10" s="17">
        <v>180198</v>
      </c>
      <c r="C10" s="18" t="s">
        <v>31</v>
      </c>
      <c r="D10" s="19" t="s">
        <v>322</v>
      </c>
      <c r="E10" s="20">
        <v>31</v>
      </c>
      <c r="F10" s="19">
        <v>31</v>
      </c>
      <c r="G10" s="20">
        <f t="shared" si="1"/>
        <v>0</v>
      </c>
      <c r="H10" s="21">
        <v>88.407515717714432</v>
      </c>
      <c r="I10" s="21">
        <f t="shared" si="2"/>
        <v>0</v>
      </c>
      <c r="J10" s="20"/>
      <c r="K10" s="20"/>
      <c r="L10" s="36">
        <f t="shared" si="3"/>
        <v>0</v>
      </c>
      <c r="M10" s="23">
        <v>0</v>
      </c>
      <c r="N10" s="24">
        <f t="shared" si="4"/>
        <v>0</v>
      </c>
      <c r="O10" s="23">
        <v>0</v>
      </c>
      <c r="P10" s="24">
        <f t="shared" si="5"/>
        <v>0</v>
      </c>
    </row>
    <row r="11" spans="1:16" ht="15.75" x14ac:dyDescent="0.25">
      <c r="A11" s="16">
        <f t="shared" si="0"/>
        <v>5</v>
      </c>
      <c r="B11" s="17">
        <v>180290</v>
      </c>
      <c r="C11" s="18" t="s">
        <v>32</v>
      </c>
      <c r="D11" s="19" t="s">
        <v>323</v>
      </c>
      <c r="E11" s="20">
        <v>31</v>
      </c>
      <c r="F11" s="19">
        <v>12</v>
      </c>
      <c r="G11" s="20">
        <f t="shared" si="1"/>
        <v>19</v>
      </c>
      <c r="H11" s="21">
        <v>88.407515717714432</v>
      </c>
      <c r="I11" s="21">
        <f t="shared" si="2"/>
        <v>1679.7427986365742</v>
      </c>
      <c r="J11" s="20"/>
      <c r="K11" s="20">
        <v>80</v>
      </c>
      <c r="L11" s="36">
        <f t="shared" si="3"/>
        <v>1760</v>
      </c>
      <c r="M11" s="23">
        <v>463</v>
      </c>
      <c r="N11" s="24">
        <f t="shared" si="4"/>
        <v>2223</v>
      </c>
      <c r="O11" s="23">
        <v>635</v>
      </c>
      <c r="P11" s="24">
        <f t="shared" si="5"/>
        <v>2858</v>
      </c>
    </row>
    <row r="12" spans="1:16" ht="15.75" x14ac:dyDescent="0.25">
      <c r="A12" s="16">
        <f t="shared" si="0"/>
        <v>6</v>
      </c>
      <c r="B12" s="17">
        <v>180488</v>
      </c>
      <c r="C12" s="18" t="s">
        <v>324</v>
      </c>
      <c r="D12" s="19" t="s">
        <v>321</v>
      </c>
      <c r="E12" s="20">
        <v>31</v>
      </c>
      <c r="F12" s="19">
        <v>31</v>
      </c>
      <c r="G12" s="20">
        <f t="shared" si="1"/>
        <v>0</v>
      </c>
      <c r="H12" s="21">
        <v>88.407515717714432</v>
      </c>
      <c r="I12" s="21">
        <f t="shared" si="2"/>
        <v>0</v>
      </c>
      <c r="J12" s="20"/>
      <c r="K12" s="20"/>
      <c r="L12" s="36">
        <f t="shared" si="3"/>
        <v>0</v>
      </c>
      <c r="M12" s="23">
        <v>0</v>
      </c>
      <c r="N12" s="24">
        <f t="shared" si="4"/>
        <v>0</v>
      </c>
      <c r="O12" s="23">
        <v>0</v>
      </c>
      <c r="P12" s="24">
        <f t="shared" si="5"/>
        <v>0</v>
      </c>
    </row>
    <row r="13" spans="1:16" ht="15.75" x14ac:dyDescent="0.25">
      <c r="A13" s="16">
        <f t="shared" si="0"/>
        <v>7</v>
      </c>
      <c r="B13" s="17">
        <v>180491</v>
      </c>
      <c r="C13" s="18" t="s">
        <v>33</v>
      </c>
      <c r="D13" s="19" t="s">
        <v>325</v>
      </c>
      <c r="E13" s="20">
        <v>31</v>
      </c>
      <c r="F13" s="19">
        <v>25</v>
      </c>
      <c r="G13" s="20">
        <f t="shared" si="1"/>
        <v>6</v>
      </c>
      <c r="H13" s="21">
        <v>88.407515717714432</v>
      </c>
      <c r="I13" s="21">
        <f t="shared" si="2"/>
        <v>530.44509430628659</v>
      </c>
      <c r="J13" s="20"/>
      <c r="K13" s="20">
        <v>80</v>
      </c>
      <c r="L13" s="36">
        <f t="shared" si="3"/>
        <v>610</v>
      </c>
      <c r="M13" s="23">
        <v>482</v>
      </c>
      <c r="N13" s="24">
        <f t="shared" si="4"/>
        <v>1092</v>
      </c>
      <c r="O13" s="23">
        <v>201</v>
      </c>
      <c r="P13" s="24">
        <f t="shared" si="5"/>
        <v>1293</v>
      </c>
    </row>
    <row r="14" spans="1:16" ht="15.75" x14ac:dyDescent="0.25">
      <c r="A14" s="16">
        <f t="shared" si="0"/>
        <v>8</v>
      </c>
      <c r="B14" s="17">
        <v>180626</v>
      </c>
      <c r="C14" s="18" t="s">
        <v>34</v>
      </c>
      <c r="D14" s="19" t="s">
        <v>42</v>
      </c>
      <c r="E14" s="20">
        <v>31</v>
      </c>
      <c r="F14" s="19"/>
      <c r="G14" s="20">
        <f t="shared" si="1"/>
        <v>31</v>
      </c>
      <c r="H14" s="21">
        <v>88.407515717714432</v>
      </c>
      <c r="I14" s="21">
        <f t="shared" si="2"/>
        <v>2740.6329872491474</v>
      </c>
      <c r="J14" s="20">
        <v>230</v>
      </c>
      <c r="K14" s="20">
        <v>80</v>
      </c>
      <c r="L14" s="36">
        <f t="shared" si="3"/>
        <v>3051</v>
      </c>
      <c r="M14" s="23">
        <v>381</v>
      </c>
      <c r="N14" s="24">
        <f t="shared" si="4"/>
        <v>3432</v>
      </c>
      <c r="O14" s="23">
        <v>1036</v>
      </c>
      <c r="P14" s="24">
        <f t="shared" si="5"/>
        <v>4468</v>
      </c>
    </row>
    <row r="15" spans="1:16" ht="15.75" x14ac:dyDescent="0.25">
      <c r="A15" s="16">
        <f t="shared" si="0"/>
        <v>9</v>
      </c>
      <c r="B15" s="17">
        <v>180667</v>
      </c>
      <c r="C15" s="18" t="s">
        <v>35</v>
      </c>
      <c r="D15" s="19" t="s">
        <v>326</v>
      </c>
      <c r="E15" s="20">
        <v>31</v>
      </c>
      <c r="F15" s="19">
        <v>19</v>
      </c>
      <c r="G15" s="20">
        <f t="shared" si="1"/>
        <v>12</v>
      </c>
      <c r="H15" s="21">
        <v>88.407515717714432</v>
      </c>
      <c r="I15" s="21">
        <f t="shared" si="2"/>
        <v>1060.8901886125732</v>
      </c>
      <c r="J15" s="20">
        <v>20</v>
      </c>
      <c r="K15" s="20">
        <v>80</v>
      </c>
      <c r="L15" s="36">
        <f t="shared" si="3"/>
        <v>1161</v>
      </c>
      <c r="M15" s="23">
        <v>556</v>
      </c>
      <c r="N15" s="24">
        <f t="shared" si="4"/>
        <v>1717</v>
      </c>
      <c r="O15" s="23">
        <v>401</v>
      </c>
      <c r="P15" s="24">
        <f t="shared" si="5"/>
        <v>2118</v>
      </c>
    </row>
    <row r="16" spans="1:16" ht="15.75" x14ac:dyDescent="0.25">
      <c r="A16" s="16">
        <f t="shared" si="0"/>
        <v>10</v>
      </c>
      <c r="B16" s="17">
        <v>180686</v>
      </c>
      <c r="C16" s="18" t="s">
        <v>327</v>
      </c>
      <c r="D16" s="19" t="s">
        <v>328</v>
      </c>
      <c r="E16" s="20">
        <v>31</v>
      </c>
      <c r="F16" s="19"/>
      <c r="G16" s="20">
        <f t="shared" si="1"/>
        <v>31</v>
      </c>
      <c r="H16" s="21">
        <v>88.407515717714432</v>
      </c>
      <c r="I16" s="21">
        <f t="shared" si="2"/>
        <v>2740.6329872491474</v>
      </c>
      <c r="J16" s="20">
        <v>225</v>
      </c>
      <c r="K16" s="20">
        <v>80</v>
      </c>
      <c r="L16" s="36">
        <f t="shared" si="3"/>
        <v>3046</v>
      </c>
      <c r="M16" s="23">
        <v>556</v>
      </c>
      <c r="N16" s="24">
        <f t="shared" si="4"/>
        <v>3602</v>
      </c>
      <c r="O16" s="23">
        <v>1036</v>
      </c>
      <c r="P16" s="24">
        <f t="shared" si="5"/>
        <v>4638</v>
      </c>
    </row>
    <row r="17" spans="1:16" ht="15.75" x14ac:dyDescent="0.25">
      <c r="A17" s="16">
        <f t="shared" si="0"/>
        <v>11</v>
      </c>
      <c r="B17" s="25">
        <v>180756</v>
      </c>
      <c r="C17" s="26" t="s">
        <v>36</v>
      </c>
      <c r="D17" s="23" t="s">
        <v>323</v>
      </c>
      <c r="E17" s="20">
        <v>31</v>
      </c>
      <c r="F17" s="19"/>
      <c r="G17" s="20">
        <f t="shared" si="1"/>
        <v>31</v>
      </c>
      <c r="H17" s="21">
        <v>88.407515717714432</v>
      </c>
      <c r="I17" s="21">
        <f t="shared" si="2"/>
        <v>2740.6329872491474</v>
      </c>
      <c r="J17" s="20"/>
      <c r="K17" s="20">
        <v>80</v>
      </c>
      <c r="L17" s="36">
        <f t="shared" si="3"/>
        <v>2821</v>
      </c>
      <c r="M17" s="23">
        <v>556</v>
      </c>
      <c r="N17" s="24">
        <f t="shared" si="4"/>
        <v>3377</v>
      </c>
      <c r="O17" s="23">
        <v>1036</v>
      </c>
      <c r="P17" s="24">
        <f t="shared" si="5"/>
        <v>4413</v>
      </c>
    </row>
    <row r="18" spans="1:16" ht="15.75" x14ac:dyDescent="0.25">
      <c r="A18" s="16">
        <f t="shared" si="0"/>
        <v>12</v>
      </c>
      <c r="B18" s="25">
        <v>190008</v>
      </c>
      <c r="C18" s="26" t="s">
        <v>329</v>
      </c>
      <c r="D18" s="23" t="s">
        <v>330</v>
      </c>
      <c r="E18" s="20">
        <v>31</v>
      </c>
      <c r="F18" s="19">
        <v>31</v>
      </c>
      <c r="G18" s="20">
        <f t="shared" si="1"/>
        <v>0</v>
      </c>
      <c r="H18" s="21">
        <v>88.407515717714432</v>
      </c>
      <c r="I18" s="21">
        <f t="shared" si="2"/>
        <v>0</v>
      </c>
      <c r="J18" s="20"/>
      <c r="K18" s="20"/>
      <c r="L18" s="36">
        <f t="shared" si="3"/>
        <v>0</v>
      </c>
      <c r="M18" s="23">
        <v>381</v>
      </c>
      <c r="N18" s="24">
        <f t="shared" si="4"/>
        <v>381</v>
      </c>
      <c r="O18" s="23">
        <v>0</v>
      </c>
      <c r="P18" s="24">
        <f t="shared" si="5"/>
        <v>381</v>
      </c>
    </row>
    <row r="19" spans="1:16" ht="15.75" x14ac:dyDescent="0.25">
      <c r="A19" s="16">
        <f t="shared" si="0"/>
        <v>13</v>
      </c>
      <c r="B19" s="25">
        <v>190040</v>
      </c>
      <c r="C19" s="26" t="s">
        <v>37</v>
      </c>
      <c r="D19" s="23" t="s">
        <v>331</v>
      </c>
      <c r="E19" s="20">
        <v>31</v>
      </c>
      <c r="F19" s="19">
        <v>31</v>
      </c>
      <c r="G19" s="20">
        <f t="shared" si="1"/>
        <v>0</v>
      </c>
      <c r="H19" s="21">
        <v>88.407515717714432</v>
      </c>
      <c r="I19" s="21">
        <f t="shared" si="2"/>
        <v>0</v>
      </c>
      <c r="J19" s="20"/>
      <c r="K19" s="20"/>
      <c r="L19" s="36">
        <f t="shared" si="3"/>
        <v>0</v>
      </c>
      <c r="M19" s="23">
        <v>537</v>
      </c>
      <c r="N19" s="24">
        <f t="shared" si="4"/>
        <v>537</v>
      </c>
      <c r="O19" s="23">
        <v>0</v>
      </c>
      <c r="P19" s="24">
        <f t="shared" si="5"/>
        <v>537</v>
      </c>
    </row>
    <row r="20" spans="1:16" ht="15.75" x14ac:dyDescent="0.25">
      <c r="A20" s="16">
        <f t="shared" si="0"/>
        <v>14</v>
      </c>
      <c r="B20" s="25">
        <v>190052</v>
      </c>
      <c r="C20" s="26" t="s">
        <v>332</v>
      </c>
      <c r="D20" s="23" t="s">
        <v>333</v>
      </c>
      <c r="E20" s="20">
        <v>31</v>
      </c>
      <c r="F20" s="19"/>
      <c r="G20" s="20">
        <f t="shared" si="1"/>
        <v>31</v>
      </c>
      <c r="H20" s="21">
        <v>88.407515717714432</v>
      </c>
      <c r="I20" s="21">
        <f t="shared" si="2"/>
        <v>2740.6329872491474</v>
      </c>
      <c r="J20" s="20">
        <v>345</v>
      </c>
      <c r="K20" s="20">
        <v>80</v>
      </c>
      <c r="L20" s="36">
        <f t="shared" si="3"/>
        <v>3166</v>
      </c>
      <c r="M20" s="23">
        <v>381</v>
      </c>
      <c r="N20" s="24">
        <f t="shared" si="4"/>
        <v>3547</v>
      </c>
      <c r="O20" s="23">
        <v>1036</v>
      </c>
      <c r="P20" s="24">
        <f t="shared" si="5"/>
        <v>4583</v>
      </c>
    </row>
    <row r="21" spans="1:16" ht="15.75" x14ac:dyDescent="0.25">
      <c r="A21" s="16">
        <f t="shared" si="0"/>
        <v>15</v>
      </c>
      <c r="B21" s="25">
        <v>190064</v>
      </c>
      <c r="C21" s="26" t="s">
        <v>38</v>
      </c>
      <c r="D21" s="23" t="s">
        <v>404</v>
      </c>
      <c r="E21" s="20">
        <v>31</v>
      </c>
      <c r="F21" s="19"/>
      <c r="G21" s="20">
        <f t="shared" si="1"/>
        <v>31</v>
      </c>
      <c r="H21" s="21">
        <v>88.407515717714432</v>
      </c>
      <c r="I21" s="21">
        <f t="shared" si="2"/>
        <v>2740.6329872491474</v>
      </c>
      <c r="J21" s="20">
        <v>40</v>
      </c>
      <c r="K21" s="20">
        <v>80</v>
      </c>
      <c r="L21" s="36">
        <f t="shared" si="3"/>
        <v>2861</v>
      </c>
      <c r="M21" s="23">
        <v>556</v>
      </c>
      <c r="N21" s="24">
        <f t="shared" si="4"/>
        <v>3417</v>
      </c>
      <c r="O21" s="23">
        <v>1036</v>
      </c>
      <c r="P21" s="24">
        <f t="shared" si="5"/>
        <v>4453</v>
      </c>
    </row>
    <row r="22" spans="1:16" ht="15.75" x14ac:dyDescent="0.25">
      <c r="A22" s="16">
        <f t="shared" si="0"/>
        <v>16</v>
      </c>
      <c r="B22" s="25">
        <v>190115</v>
      </c>
      <c r="C22" s="26" t="s">
        <v>39</v>
      </c>
      <c r="D22" s="23" t="s">
        <v>333</v>
      </c>
      <c r="E22" s="20">
        <v>31</v>
      </c>
      <c r="F22" s="19">
        <v>31</v>
      </c>
      <c r="G22" s="20">
        <f t="shared" si="1"/>
        <v>0</v>
      </c>
      <c r="H22" s="21">
        <v>88.407515717714432</v>
      </c>
      <c r="I22" s="21">
        <f t="shared" si="2"/>
        <v>0</v>
      </c>
      <c r="J22" s="20"/>
      <c r="K22" s="20"/>
      <c r="L22" s="36">
        <f t="shared" si="3"/>
        <v>0</v>
      </c>
      <c r="M22" s="23">
        <v>0</v>
      </c>
      <c r="N22" s="24">
        <f t="shared" si="4"/>
        <v>0</v>
      </c>
      <c r="O22" s="23">
        <v>0</v>
      </c>
      <c r="P22" s="24">
        <f t="shared" si="5"/>
        <v>0</v>
      </c>
    </row>
    <row r="23" spans="1:16" ht="15.75" x14ac:dyDescent="0.25">
      <c r="A23" s="16">
        <f t="shared" si="0"/>
        <v>17</v>
      </c>
      <c r="B23" s="25">
        <v>190137</v>
      </c>
      <c r="C23" s="26" t="s">
        <v>40</v>
      </c>
      <c r="D23" s="23" t="s">
        <v>42</v>
      </c>
      <c r="E23" s="20">
        <v>31</v>
      </c>
      <c r="F23" s="19"/>
      <c r="G23" s="20">
        <f t="shared" si="1"/>
        <v>31</v>
      </c>
      <c r="H23" s="21">
        <v>88.407515717714432</v>
      </c>
      <c r="I23" s="21">
        <f t="shared" si="2"/>
        <v>2740.6329872491474</v>
      </c>
      <c r="J23" s="20">
        <v>352</v>
      </c>
      <c r="K23" s="20">
        <v>80</v>
      </c>
      <c r="L23" s="36">
        <f t="shared" si="3"/>
        <v>3173</v>
      </c>
      <c r="M23" s="23">
        <v>381</v>
      </c>
      <c r="N23" s="24">
        <f t="shared" si="4"/>
        <v>3554</v>
      </c>
      <c r="O23" s="23">
        <v>1036</v>
      </c>
      <c r="P23" s="24">
        <f t="shared" si="5"/>
        <v>4590</v>
      </c>
    </row>
    <row r="24" spans="1:16" ht="15.75" x14ac:dyDescent="0.25">
      <c r="A24" s="16">
        <f t="shared" si="0"/>
        <v>18</v>
      </c>
      <c r="B24" s="25">
        <v>190226</v>
      </c>
      <c r="C24" s="26" t="s">
        <v>334</v>
      </c>
      <c r="D24" s="23" t="s">
        <v>335</v>
      </c>
      <c r="E24" s="20">
        <v>31</v>
      </c>
      <c r="F24" s="19">
        <v>16</v>
      </c>
      <c r="G24" s="20">
        <f t="shared" si="1"/>
        <v>15</v>
      </c>
      <c r="H24" s="21">
        <v>88.407515717714432</v>
      </c>
      <c r="I24" s="21">
        <f t="shared" si="2"/>
        <v>1326.1127357657165</v>
      </c>
      <c r="J24" s="20"/>
      <c r="K24" s="20">
        <v>80</v>
      </c>
      <c r="L24" s="36">
        <f t="shared" si="3"/>
        <v>1406</v>
      </c>
      <c r="M24" s="23">
        <v>556</v>
      </c>
      <c r="N24" s="24">
        <f t="shared" si="4"/>
        <v>1962</v>
      </c>
      <c r="O24" s="23">
        <v>501</v>
      </c>
      <c r="P24" s="24">
        <f t="shared" si="5"/>
        <v>2463</v>
      </c>
    </row>
    <row r="25" spans="1:16" ht="15.75" x14ac:dyDescent="0.25">
      <c r="A25" s="16">
        <f t="shared" si="0"/>
        <v>19</v>
      </c>
      <c r="B25" s="25">
        <v>190265</v>
      </c>
      <c r="C25" s="26" t="s">
        <v>41</v>
      </c>
      <c r="D25" s="23" t="s">
        <v>30</v>
      </c>
      <c r="E25" s="20">
        <v>31</v>
      </c>
      <c r="F25" s="19">
        <v>31</v>
      </c>
      <c r="G25" s="20">
        <f t="shared" si="1"/>
        <v>0</v>
      </c>
      <c r="H25" s="21">
        <v>88.407515717714432</v>
      </c>
      <c r="I25" s="21">
        <f t="shared" si="2"/>
        <v>0</v>
      </c>
      <c r="J25" s="20"/>
      <c r="K25" s="20"/>
      <c r="L25" s="36">
        <f t="shared" si="3"/>
        <v>0</v>
      </c>
      <c r="M25" s="23">
        <v>408</v>
      </c>
      <c r="N25" s="24">
        <f t="shared" si="4"/>
        <v>408</v>
      </c>
      <c r="O25" s="23">
        <v>0</v>
      </c>
      <c r="P25" s="24">
        <f t="shared" si="5"/>
        <v>408</v>
      </c>
    </row>
    <row r="26" spans="1:16" ht="15.75" x14ac:dyDescent="0.25">
      <c r="A26" s="16">
        <f t="shared" si="0"/>
        <v>20</v>
      </c>
      <c r="B26" s="25">
        <v>190358</v>
      </c>
      <c r="C26" s="26" t="s">
        <v>43</v>
      </c>
      <c r="D26" s="23" t="s">
        <v>42</v>
      </c>
      <c r="E26" s="20">
        <v>31</v>
      </c>
      <c r="F26" s="19">
        <v>31</v>
      </c>
      <c r="G26" s="20">
        <f t="shared" si="1"/>
        <v>0</v>
      </c>
      <c r="H26" s="21">
        <v>88.407515717714432</v>
      </c>
      <c r="I26" s="21">
        <f t="shared" si="2"/>
        <v>0</v>
      </c>
      <c r="J26" s="20"/>
      <c r="K26" s="20"/>
      <c r="L26" s="36">
        <f t="shared" si="3"/>
        <v>0</v>
      </c>
      <c r="M26" s="23">
        <v>381</v>
      </c>
      <c r="N26" s="24">
        <f t="shared" si="4"/>
        <v>381</v>
      </c>
      <c r="O26" s="23">
        <v>0</v>
      </c>
      <c r="P26" s="24">
        <f t="shared" si="5"/>
        <v>381</v>
      </c>
    </row>
    <row r="27" spans="1:16" ht="15.75" x14ac:dyDescent="0.25">
      <c r="A27" s="16">
        <f t="shared" si="0"/>
        <v>21</v>
      </c>
      <c r="B27" s="25">
        <v>190446</v>
      </c>
      <c r="C27" s="26" t="s">
        <v>44</v>
      </c>
      <c r="D27" s="23" t="s">
        <v>336</v>
      </c>
      <c r="E27" s="20">
        <v>31</v>
      </c>
      <c r="F27" s="19">
        <v>31</v>
      </c>
      <c r="G27" s="20">
        <f t="shared" si="1"/>
        <v>0</v>
      </c>
      <c r="H27" s="21">
        <v>88.407515717714432</v>
      </c>
      <c r="I27" s="21">
        <f t="shared" si="2"/>
        <v>0</v>
      </c>
      <c r="J27" s="20"/>
      <c r="K27" s="20"/>
      <c r="L27" s="36">
        <f t="shared" si="3"/>
        <v>0</v>
      </c>
      <c r="M27" s="23">
        <v>0</v>
      </c>
      <c r="N27" s="24">
        <f t="shared" si="4"/>
        <v>0</v>
      </c>
      <c r="O27" s="23">
        <v>0</v>
      </c>
      <c r="P27" s="24">
        <f t="shared" si="5"/>
        <v>0</v>
      </c>
    </row>
    <row r="28" spans="1:16" ht="15.75" x14ac:dyDescent="0.25">
      <c r="A28" s="16">
        <f t="shared" si="0"/>
        <v>22</v>
      </c>
      <c r="B28" s="25">
        <v>190497</v>
      </c>
      <c r="C28" s="26" t="s">
        <v>45</v>
      </c>
      <c r="D28" s="23" t="s">
        <v>336</v>
      </c>
      <c r="E28" s="20">
        <v>31</v>
      </c>
      <c r="F28" s="19">
        <v>7</v>
      </c>
      <c r="G28" s="20">
        <f t="shared" si="1"/>
        <v>24</v>
      </c>
      <c r="H28" s="21">
        <v>88.407515717714432</v>
      </c>
      <c r="I28" s="21">
        <f t="shared" si="2"/>
        <v>2121.7803772251464</v>
      </c>
      <c r="J28" s="20">
        <v>500</v>
      </c>
      <c r="K28" s="20">
        <v>80</v>
      </c>
      <c r="L28" s="36">
        <f t="shared" si="3"/>
        <v>2702</v>
      </c>
      <c r="M28" s="23">
        <v>537</v>
      </c>
      <c r="N28" s="24">
        <f t="shared" si="4"/>
        <v>3239</v>
      </c>
      <c r="O28" s="23">
        <v>802</v>
      </c>
      <c r="P28" s="24">
        <f t="shared" si="5"/>
        <v>4041</v>
      </c>
    </row>
    <row r="29" spans="1:16" ht="15.75" x14ac:dyDescent="0.25">
      <c r="A29" s="16">
        <f t="shared" si="0"/>
        <v>23</v>
      </c>
      <c r="B29" s="25">
        <v>190536</v>
      </c>
      <c r="C29" s="26" t="s">
        <v>337</v>
      </c>
      <c r="D29" s="23" t="s">
        <v>328</v>
      </c>
      <c r="E29" s="20">
        <v>31</v>
      </c>
      <c r="F29" s="19">
        <v>11</v>
      </c>
      <c r="G29" s="20">
        <f t="shared" si="1"/>
        <v>20</v>
      </c>
      <c r="H29" s="21">
        <v>88.407515717714432</v>
      </c>
      <c r="I29" s="21">
        <f t="shared" si="2"/>
        <v>1768.1503143542886</v>
      </c>
      <c r="J29" s="20">
        <v>80</v>
      </c>
      <c r="K29" s="20">
        <v>80</v>
      </c>
      <c r="L29" s="36">
        <f t="shared" si="3"/>
        <v>1928</v>
      </c>
      <c r="M29" s="23">
        <v>556</v>
      </c>
      <c r="N29" s="24">
        <f t="shared" si="4"/>
        <v>2484</v>
      </c>
      <c r="O29" s="23">
        <v>668</v>
      </c>
      <c r="P29" s="24">
        <f t="shared" si="5"/>
        <v>3152</v>
      </c>
    </row>
    <row r="30" spans="1:16" ht="15.75" x14ac:dyDescent="0.25">
      <c r="A30" s="16">
        <f t="shared" si="0"/>
        <v>24</v>
      </c>
      <c r="B30" s="25">
        <v>190626</v>
      </c>
      <c r="C30" s="26" t="s">
        <v>46</v>
      </c>
      <c r="D30" s="23" t="s">
        <v>326</v>
      </c>
      <c r="E30" s="20">
        <v>31</v>
      </c>
      <c r="F30" s="19">
        <v>31</v>
      </c>
      <c r="G30" s="20">
        <f t="shared" si="1"/>
        <v>0</v>
      </c>
      <c r="H30" s="21">
        <v>88.407515717714432</v>
      </c>
      <c r="I30" s="21">
        <f t="shared" si="2"/>
        <v>0</v>
      </c>
      <c r="J30" s="20"/>
      <c r="K30" s="20"/>
      <c r="L30" s="36">
        <f t="shared" si="3"/>
        <v>0</v>
      </c>
      <c r="M30" s="23">
        <v>0</v>
      </c>
      <c r="N30" s="24">
        <f t="shared" si="4"/>
        <v>0</v>
      </c>
      <c r="O30" s="23">
        <v>0</v>
      </c>
      <c r="P30" s="24">
        <f t="shared" si="5"/>
        <v>0</v>
      </c>
    </row>
    <row r="31" spans="1:16" ht="15.75" x14ac:dyDescent="0.25">
      <c r="A31" s="16">
        <f t="shared" si="0"/>
        <v>25</v>
      </c>
      <c r="B31" s="25">
        <v>190659</v>
      </c>
      <c r="C31" s="26" t="s">
        <v>338</v>
      </c>
      <c r="D31" s="23" t="s">
        <v>331</v>
      </c>
      <c r="E31" s="20">
        <v>31</v>
      </c>
      <c r="F31" s="19">
        <v>6</v>
      </c>
      <c r="G31" s="20">
        <f t="shared" si="1"/>
        <v>25</v>
      </c>
      <c r="H31" s="21">
        <v>88.407515717714432</v>
      </c>
      <c r="I31" s="21">
        <f t="shared" si="2"/>
        <v>2210.1878929428608</v>
      </c>
      <c r="J31" s="20">
        <v>5</v>
      </c>
      <c r="K31" s="20">
        <v>80</v>
      </c>
      <c r="L31" s="36">
        <f t="shared" si="3"/>
        <v>2295</v>
      </c>
      <c r="M31" s="23">
        <v>556</v>
      </c>
      <c r="N31" s="24">
        <f t="shared" si="4"/>
        <v>2851</v>
      </c>
      <c r="O31" s="23">
        <v>835</v>
      </c>
      <c r="P31" s="24">
        <f t="shared" si="5"/>
        <v>3686</v>
      </c>
    </row>
    <row r="32" spans="1:16" ht="15.75" x14ac:dyDescent="0.25">
      <c r="A32" s="16">
        <f t="shared" si="0"/>
        <v>26</v>
      </c>
      <c r="B32" s="25">
        <v>190785</v>
      </c>
      <c r="C32" s="26" t="s">
        <v>339</v>
      </c>
      <c r="D32" s="23" t="s">
        <v>335</v>
      </c>
      <c r="E32" s="20">
        <v>31</v>
      </c>
      <c r="F32" s="19">
        <v>10</v>
      </c>
      <c r="G32" s="20">
        <f t="shared" si="1"/>
        <v>21</v>
      </c>
      <c r="H32" s="21">
        <v>88.407515717714432</v>
      </c>
      <c r="I32" s="21">
        <f t="shared" si="2"/>
        <v>1856.5578300720031</v>
      </c>
      <c r="J32" s="20">
        <v>1168</v>
      </c>
      <c r="K32" s="20">
        <v>80</v>
      </c>
      <c r="L32" s="36">
        <f t="shared" si="3"/>
        <v>3105</v>
      </c>
      <c r="M32" s="23">
        <v>445</v>
      </c>
      <c r="N32" s="24">
        <f t="shared" si="4"/>
        <v>3550</v>
      </c>
      <c r="O32" s="23">
        <v>702</v>
      </c>
      <c r="P32" s="24">
        <f t="shared" si="5"/>
        <v>4252</v>
      </c>
    </row>
    <row r="33" spans="1:16" ht="15.75" x14ac:dyDescent="0.25">
      <c r="A33" s="16">
        <f t="shared" si="0"/>
        <v>27</v>
      </c>
      <c r="B33" s="25">
        <v>190903</v>
      </c>
      <c r="C33" s="26" t="s">
        <v>47</v>
      </c>
      <c r="D33" s="23" t="s">
        <v>325</v>
      </c>
      <c r="E33" s="20">
        <v>31</v>
      </c>
      <c r="F33" s="19"/>
      <c r="G33" s="20">
        <f t="shared" si="1"/>
        <v>31</v>
      </c>
      <c r="H33" s="21">
        <v>88.407515717714432</v>
      </c>
      <c r="I33" s="21">
        <f t="shared" si="2"/>
        <v>2740.6329872491474</v>
      </c>
      <c r="J33" s="20">
        <v>259</v>
      </c>
      <c r="K33" s="20">
        <v>80</v>
      </c>
      <c r="L33" s="36">
        <f t="shared" si="3"/>
        <v>3080</v>
      </c>
      <c r="M33" s="23">
        <v>556</v>
      </c>
      <c r="N33" s="24">
        <f t="shared" si="4"/>
        <v>3636</v>
      </c>
      <c r="O33" s="23">
        <v>1036</v>
      </c>
      <c r="P33" s="24">
        <f t="shared" si="5"/>
        <v>4672</v>
      </c>
    </row>
    <row r="34" spans="1:16" ht="15.75" x14ac:dyDescent="0.25">
      <c r="A34" s="16">
        <f t="shared" si="0"/>
        <v>28</v>
      </c>
      <c r="B34" s="25">
        <v>190945</v>
      </c>
      <c r="C34" s="26" t="s">
        <v>340</v>
      </c>
      <c r="D34" s="23" t="s">
        <v>404</v>
      </c>
      <c r="E34" s="20">
        <v>31</v>
      </c>
      <c r="F34" s="19">
        <v>26</v>
      </c>
      <c r="G34" s="20">
        <f t="shared" si="1"/>
        <v>5</v>
      </c>
      <c r="H34" s="21">
        <v>88.407515717714432</v>
      </c>
      <c r="I34" s="21">
        <f t="shared" si="2"/>
        <v>442.03757858857216</v>
      </c>
      <c r="J34" s="20">
        <v>330</v>
      </c>
      <c r="K34" s="20">
        <v>80</v>
      </c>
      <c r="L34" s="36">
        <f t="shared" si="3"/>
        <v>852</v>
      </c>
      <c r="M34" s="23">
        <v>556</v>
      </c>
      <c r="N34" s="24">
        <f t="shared" si="4"/>
        <v>1408</v>
      </c>
      <c r="O34" s="23">
        <v>167</v>
      </c>
      <c r="P34" s="24">
        <f t="shared" si="5"/>
        <v>1575</v>
      </c>
    </row>
    <row r="35" spans="1:16" ht="15.75" x14ac:dyDescent="0.25">
      <c r="A35" s="16">
        <f t="shared" si="0"/>
        <v>29</v>
      </c>
      <c r="B35" s="25">
        <v>200054</v>
      </c>
      <c r="C35" s="26" t="s">
        <v>341</v>
      </c>
      <c r="D35" s="23" t="s">
        <v>333</v>
      </c>
      <c r="E35" s="20">
        <v>31</v>
      </c>
      <c r="F35" s="19"/>
      <c r="G35" s="20">
        <f t="shared" si="1"/>
        <v>31</v>
      </c>
      <c r="H35" s="21">
        <v>88.407515717714432</v>
      </c>
      <c r="I35" s="21">
        <f t="shared" si="2"/>
        <v>2740.6329872491474</v>
      </c>
      <c r="J35" s="20">
        <v>30</v>
      </c>
      <c r="K35" s="20">
        <v>80</v>
      </c>
      <c r="L35" s="36">
        <f t="shared" si="3"/>
        <v>2851</v>
      </c>
      <c r="M35" s="23">
        <v>381</v>
      </c>
      <c r="N35" s="24">
        <f t="shared" si="4"/>
        <v>3232</v>
      </c>
      <c r="O35" s="23">
        <v>1036</v>
      </c>
      <c r="P35" s="24">
        <f t="shared" si="5"/>
        <v>4268</v>
      </c>
    </row>
    <row r="36" spans="1:16" ht="15.75" x14ac:dyDescent="0.25">
      <c r="A36" s="16">
        <f t="shared" si="0"/>
        <v>30</v>
      </c>
      <c r="B36" s="25">
        <v>200065</v>
      </c>
      <c r="C36" s="26" t="s">
        <v>342</v>
      </c>
      <c r="D36" s="23" t="s">
        <v>30</v>
      </c>
      <c r="E36" s="20">
        <v>31</v>
      </c>
      <c r="F36" s="19"/>
      <c r="G36" s="20">
        <f t="shared" si="1"/>
        <v>31</v>
      </c>
      <c r="H36" s="21">
        <v>88.407515717714432</v>
      </c>
      <c r="I36" s="21">
        <f t="shared" si="2"/>
        <v>2740.6329872491474</v>
      </c>
      <c r="J36" s="20">
        <v>462</v>
      </c>
      <c r="K36" s="20">
        <v>80</v>
      </c>
      <c r="L36" s="36">
        <f t="shared" si="3"/>
        <v>3283</v>
      </c>
      <c r="M36" s="23">
        <v>556</v>
      </c>
      <c r="N36" s="24">
        <f t="shared" si="4"/>
        <v>3839</v>
      </c>
      <c r="O36" s="23">
        <v>1036</v>
      </c>
      <c r="P36" s="24">
        <f t="shared" si="5"/>
        <v>4875</v>
      </c>
    </row>
    <row r="37" spans="1:16" ht="15.75" x14ac:dyDescent="0.25">
      <c r="A37" s="16">
        <f t="shared" si="0"/>
        <v>31</v>
      </c>
      <c r="B37" s="25">
        <v>200178</v>
      </c>
      <c r="C37" s="26" t="s">
        <v>343</v>
      </c>
      <c r="D37" s="23" t="s">
        <v>344</v>
      </c>
      <c r="E37" s="20">
        <v>31</v>
      </c>
      <c r="F37" s="19">
        <v>16</v>
      </c>
      <c r="G37" s="20">
        <f t="shared" si="1"/>
        <v>15</v>
      </c>
      <c r="H37" s="21">
        <v>88.407515717714432</v>
      </c>
      <c r="I37" s="21">
        <f t="shared" si="2"/>
        <v>1326.1127357657165</v>
      </c>
      <c r="J37" s="20">
        <v>115</v>
      </c>
      <c r="K37" s="20">
        <v>80</v>
      </c>
      <c r="L37" s="36">
        <f t="shared" si="3"/>
        <v>1521</v>
      </c>
      <c r="M37" s="23">
        <v>381</v>
      </c>
      <c r="N37" s="24">
        <f t="shared" si="4"/>
        <v>1902</v>
      </c>
      <c r="O37" s="23">
        <v>501</v>
      </c>
      <c r="P37" s="24">
        <f t="shared" si="5"/>
        <v>2403</v>
      </c>
    </row>
    <row r="38" spans="1:16" ht="15.75" x14ac:dyDescent="0.25">
      <c r="A38" s="16">
        <f t="shared" si="0"/>
        <v>32</v>
      </c>
      <c r="B38" s="25">
        <v>200205</v>
      </c>
      <c r="C38" s="26" t="s">
        <v>48</v>
      </c>
      <c r="D38" s="23" t="s">
        <v>345</v>
      </c>
      <c r="E38" s="20">
        <v>31</v>
      </c>
      <c r="F38" s="19">
        <v>29</v>
      </c>
      <c r="G38" s="20">
        <f t="shared" si="1"/>
        <v>2</v>
      </c>
      <c r="H38" s="21">
        <v>88.407515717714432</v>
      </c>
      <c r="I38" s="21">
        <f t="shared" si="2"/>
        <v>176.81503143542886</v>
      </c>
      <c r="J38" s="20">
        <v>35</v>
      </c>
      <c r="K38" s="20">
        <v>80</v>
      </c>
      <c r="L38" s="36">
        <f t="shared" si="3"/>
        <v>292</v>
      </c>
      <c r="M38" s="23">
        <v>381</v>
      </c>
      <c r="N38" s="24">
        <f t="shared" si="4"/>
        <v>673</v>
      </c>
      <c r="O38" s="23">
        <v>67</v>
      </c>
      <c r="P38" s="24">
        <f t="shared" si="5"/>
        <v>740</v>
      </c>
    </row>
    <row r="39" spans="1:16" ht="15.75" x14ac:dyDescent="0.25">
      <c r="A39" s="16">
        <f t="shared" si="0"/>
        <v>33</v>
      </c>
      <c r="B39" s="25">
        <v>200208</v>
      </c>
      <c r="C39" s="26" t="s">
        <v>49</v>
      </c>
      <c r="D39" s="23" t="s">
        <v>346</v>
      </c>
      <c r="E39" s="20">
        <v>31</v>
      </c>
      <c r="F39" s="19">
        <v>4</v>
      </c>
      <c r="G39" s="20">
        <f t="shared" si="1"/>
        <v>27</v>
      </c>
      <c r="H39" s="21">
        <v>88.407515717714432</v>
      </c>
      <c r="I39" s="21">
        <f t="shared" si="2"/>
        <v>2387.0029243782897</v>
      </c>
      <c r="J39" s="20">
        <v>130</v>
      </c>
      <c r="K39" s="20">
        <v>80</v>
      </c>
      <c r="L39" s="36">
        <f t="shared" si="3"/>
        <v>2597</v>
      </c>
      <c r="M39" s="23">
        <v>381</v>
      </c>
      <c r="N39" s="24">
        <f t="shared" si="4"/>
        <v>2978</v>
      </c>
      <c r="O39" s="23">
        <v>902</v>
      </c>
      <c r="P39" s="24">
        <f t="shared" si="5"/>
        <v>3880</v>
      </c>
    </row>
    <row r="40" spans="1:16" ht="15.75" x14ac:dyDescent="0.25">
      <c r="A40" s="16">
        <f t="shared" si="0"/>
        <v>34</v>
      </c>
      <c r="B40" s="25">
        <v>200209</v>
      </c>
      <c r="C40" s="26" t="s">
        <v>50</v>
      </c>
      <c r="D40" s="23" t="s">
        <v>347</v>
      </c>
      <c r="E40" s="20">
        <v>31</v>
      </c>
      <c r="F40" s="19">
        <v>31</v>
      </c>
      <c r="G40" s="20">
        <f t="shared" si="1"/>
        <v>0</v>
      </c>
      <c r="H40" s="21">
        <v>88.407515717714432</v>
      </c>
      <c r="I40" s="21">
        <f t="shared" si="2"/>
        <v>0</v>
      </c>
      <c r="J40" s="20"/>
      <c r="K40" s="20"/>
      <c r="L40" s="36">
        <f t="shared" si="3"/>
        <v>0</v>
      </c>
      <c r="M40" s="23">
        <v>901</v>
      </c>
      <c r="N40" s="24">
        <f t="shared" si="4"/>
        <v>901</v>
      </c>
      <c r="O40" s="23">
        <v>0</v>
      </c>
      <c r="P40" s="24">
        <f t="shared" si="5"/>
        <v>901</v>
      </c>
    </row>
    <row r="41" spans="1:16" ht="15.75" x14ac:dyDescent="0.25">
      <c r="A41" s="16">
        <f t="shared" si="0"/>
        <v>35</v>
      </c>
      <c r="B41" s="25">
        <v>200223</v>
      </c>
      <c r="C41" s="26" t="s">
        <v>348</v>
      </c>
      <c r="D41" s="23" t="s">
        <v>349</v>
      </c>
      <c r="E41" s="20">
        <v>31</v>
      </c>
      <c r="F41" s="19">
        <v>31</v>
      </c>
      <c r="G41" s="20">
        <f t="shared" si="1"/>
        <v>0</v>
      </c>
      <c r="H41" s="21">
        <v>88.407515717714432</v>
      </c>
      <c r="I41" s="21">
        <f t="shared" si="2"/>
        <v>0</v>
      </c>
      <c r="J41" s="20"/>
      <c r="K41" s="20"/>
      <c r="L41" s="36">
        <f t="shared" si="3"/>
        <v>0</v>
      </c>
      <c r="M41" s="23">
        <v>0</v>
      </c>
      <c r="N41" s="24">
        <f t="shared" si="4"/>
        <v>0</v>
      </c>
      <c r="O41" s="23">
        <v>0</v>
      </c>
      <c r="P41" s="24">
        <f t="shared" si="5"/>
        <v>0</v>
      </c>
    </row>
    <row r="42" spans="1:16" ht="15.75" x14ac:dyDescent="0.25">
      <c r="A42" s="16">
        <f t="shared" si="0"/>
        <v>36</v>
      </c>
      <c r="B42" s="25">
        <v>200224</v>
      </c>
      <c r="C42" s="26" t="s">
        <v>51</v>
      </c>
      <c r="D42" s="23" t="s">
        <v>350</v>
      </c>
      <c r="E42" s="20">
        <v>31</v>
      </c>
      <c r="F42" s="19">
        <v>22</v>
      </c>
      <c r="G42" s="20">
        <f t="shared" si="1"/>
        <v>9</v>
      </c>
      <c r="H42" s="21">
        <v>88.407515717714432</v>
      </c>
      <c r="I42" s="21">
        <f t="shared" si="2"/>
        <v>795.66764145942989</v>
      </c>
      <c r="J42" s="20">
        <v>15</v>
      </c>
      <c r="K42" s="20">
        <v>80</v>
      </c>
      <c r="L42" s="36">
        <f t="shared" si="3"/>
        <v>891</v>
      </c>
      <c r="M42" s="23">
        <v>381</v>
      </c>
      <c r="N42" s="24">
        <f t="shared" si="4"/>
        <v>1272</v>
      </c>
      <c r="O42" s="23">
        <v>301</v>
      </c>
      <c r="P42" s="24">
        <f t="shared" si="5"/>
        <v>1573</v>
      </c>
    </row>
    <row r="43" spans="1:16" ht="15.75" x14ac:dyDescent="0.25">
      <c r="A43" s="16">
        <f t="shared" si="0"/>
        <v>37</v>
      </c>
      <c r="B43" s="25">
        <v>200232</v>
      </c>
      <c r="C43" s="26" t="s">
        <v>52</v>
      </c>
      <c r="D43" s="23" t="s">
        <v>350</v>
      </c>
      <c r="E43" s="20">
        <v>31</v>
      </c>
      <c r="F43" s="19">
        <v>12</v>
      </c>
      <c r="G43" s="20">
        <f t="shared" si="1"/>
        <v>19</v>
      </c>
      <c r="H43" s="21">
        <v>88.407515717714432</v>
      </c>
      <c r="I43" s="21">
        <f t="shared" si="2"/>
        <v>1679.7427986365742</v>
      </c>
      <c r="J43" s="20">
        <v>115</v>
      </c>
      <c r="K43" s="20">
        <v>80</v>
      </c>
      <c r="L43" s="36">
        <f t="shared" si="3"/>
        <v>1875</v>
      </c>
      <c r="M43" s="23">
        <v>381</v>
      </c>
      <c r="N43" s="24">
        <f t="shared" si="4"/>
        <v>2256</v>
      </c>
      <c r="O43" s="23">
        <v>635</v>
      </c>
      <c r="P43" s="24">
        <f t="shared" si="5"/>
        <v>2891</v>
      </c>
    </row>
    <row r="44" spans="1:16" ht="15.75" x14ac:dyDescent="0.25">
      <c r="A44" s="16">
        <f t="shared" si="0"/>
        <v>38</v>
      </c>
      <c r="B44" s="25">
        <v>200268</v>
      </c>
      <c r="C44" s="26" t="s">
        <v>351</v>
      </c>
      <c r="D44" s="23" t="s">
        <v>352</v>
      </c>
      <c r="E44" s="20">
        <v>31</v>
      </c>
      <c r="F44" s="19">
        <v>20</v>
      </c>
      <c r="G44" s="20">
        <f t="shared" si="1"/>
        <v>11</v>
      </c>
      <c r="H44" s="21">
        <v>88.407515717714432</v>
      </c>
      <c r="I44" s="21">
        <f t="shared" si="2"/>
        <v>972.48267289485875</v>
      </c>
      <c r="J44" s="20">
        <v>285</v>
      </c>
      <c r="K44" s="20">
        <v>80</v>
      </c>
      <c r="L44" s="36">
        <f t="shared" si="3"/>
        <v>1337</v>
      </c>
      <c r="M44" s="23">
        <v>381</v>
      </c>
      <c r="N44" s="24">
        <f t="shared" si="4"/>
        <v>1718</v>
      </c>
      <c r="O44" s="23">
        <v>368</v>
      </c>
      <c r="P44" s="24">
        <f t="shared" si="5"/>
        <v>2086</v>
      </c>
    </row>
    <row r="45" spans="1:16" ht="15.75" x14ac:dyDescent="0.25">
      <c r="A45" s="16">
        <f t="shared" si="0"/>
        <v>39</v>
      </c>
      <c r="B45" s="25">
        <v>200301</v>
      </c>
      <c r="C45" s="26" t="s">
        <v>53</v>
      </c>
      <c r="D45" s="23" t="s">
        <v>346</v>
      </c>
      <c r="E45" s="20">
        <v>31</v>
      </c>
      <c r="F45" s="19">
        <v>14</v>
      </c>
      <c r="G45" s="20">
        <f t="shared" si="1"/>
        <v>17</v>
      </c>
      <c r="H45" s="21">
        <v>88.407515717714432</v>
      </c>
      <c r="I45" s="21">
        <f t="shared" si="2"/>
        <v>1502.9277672011453</v>
      </c>
      <c r="J45" s="20">
        <v>100</v>
      </c>
      <c r="K45" s="20">
        <v>80</v>
      </c>
      <c r="L45" s="36">
        <f t="shared" si="3"/>
        <v>1683</v>
      </c>
      <c r="M45" s="23">
        <v>381</v>
      </c>
      <c r="N45" s="24">
        <f t="shared" si="4"/>
        <v>2064</v>
      </c>
      <c r="O45" s="23">
        <v>568</v>
      </c>
      <c r="P45" s="24">
        <f t="shared" si="5"/>
        <v>2632</v>
      </c>
    </row>
    <row r="46" spans="1:16" ht="15.75" x14ac:dyDescent="0.25">
      <c r="A46" s="16">
        <f t="shared" si="0"/>
        <v>40</v>
      </c>
      <c r="B46" s="25">
        <v>200302</v>
      </c>
      <c r="C46" s="26" t="s">
        <v>353</v>
      </c>
      <c r="D46" s="23" t="s">
        <v>354</v>
      </c>
      <c r="E46" s="20">
        <v>31</v>
      </c>
      <c r="F46" s="19">
        <v>31</v>
      </c>
      <c r="G46" s="20">
        <f t="shared" si="1"/>
        <v>0</v>
      </c>
      <c r="H46" s="21">
        <v>88.407515717714432</v>
      </c>
      <c r="I46" s="21">
        <f t="shared" si="2"/>
        <v>0</v>
      </c>
      <c r="J46" s="20"/>
      <c r="K46" s="20"/>
      <c r="L46" s="36">
        <f t="shared" si="3"/>
        <v>0</v>
      </c>
      <c r="M46" s="23">
        <v>343</v>
      </c>
      <c r="N46" s="24">
        <f t="shared" si="4"/>
        <v>343</v>
      </c>
      <c r="O46" s="23">
        <v>0</v>
      </c>
      <c r="P46" s="24">
        <f t="shared" si="5"/>
        <v>343</v>
      </c>
    </row>
    <row r="47" spans="1:16" ht="15.75" x14ac:dyDescent="0.25">
      <c r="A47" s="16">
        <f t="shared" si="0"/>
        <v>41</v>
      </c>
      <c r="B47" s="25">
        <v>200320</v>
      </c>
      <c r="C47" s="26" t="s">
        <v>54</v>
      </c>
      <c r="D47" s="23" t="s">
        <v>345</v>
      </c>
      <c r="E47" s="20">
        <v>31</v>
      </c>
      <c r="F47" s="19">
        <v>31</v>
      </c>
      <c r="G47" s="20">
        <f t="shared" si="1"/>
        <v>0</v>
      </c>
      <c r="H47" s="21">
        <v>88.407515717714432</v>
      </c>
      <c r="I47" s="21">
        <f t="shared" si="2"/>
        <v>0</v>
      </c>
      <c r="J47" s="20"/>
      <c r="K47" s="20"/>
      <c r="L47" s="36">
        <f t="shared" si="3"/>
        <v>0</v>
      </c>
      <c r="M47" s="23">
        <v>368</v>
      </c>
      <c r="N47" s="24">
        <f t="shared" si="4"/>
        <v>368</v>
      </c>
      <c r="O47" s="23">
        <v>0</v>
      </c>
      <c r="P47" s="24">
        <f t="shared" si="5"/>
        <v>368</v>
      </c>
    </row>
    <row r="48" spans="1:16" ht="15.75" x14ac:dyDescent="0.25">
      <c r="A48" s="16">
        <f t="shared" si="0"/>
        <v>42</v>
      </c>
      <c r="B48" s="25">
        <v>200364</v>
      </c>
      <c r="C48" s="26" t="s">
        <v>355</v>
      </c>
      <c r="D48" s="23" t="s">
        <v>356</v>
      </c>
      <c r="E48" s="20">
        <v>31</v>
      </c>
      <c r="F48" s="19">
        <v>31</v>
      </c>
      <c r="G48" s="20">
        <f t="shared" si="1"/>
        <v>0</v>
      </c>
      <c r="H48" s="21">
        <v>88.407515717714432</v>
      </c>
      <c r="I48" s="21">
        <f t="shared" si="2"/>
        <v>0</v>
      </c>
      <c r="J48" s="20"/>
      <c r="K48" s="20"/>
      <c r="L48" s="36">
        <f t="shared" si="3"/>
        <v>0</v>
      </c>
      <c r="M48" s="23">
        <v>355</v>
      </c>
      <c r="N48" s="24">
        <f t="shared" si="4"/>
        <v>355</v>
      </c>
      <c r="O48" s="23">
        <v>0</v>
      </c>
      <c r="P48" s="24">
        <f t="shared" si="5"/>
        <v>355</v>
      </c>
    </row>
    <row r="49" spans="1:16" ht="15.75" x14ac:dyDescent="0.25">
      <c r="A49" s="16">
        <f t="shared" si="0"/>
        <v>43</v>
      </c>
      <c r="B49" s="25">
        <v>200394</v>
      </c>
      <c r="C49" s="26" t="s">
        <v>357</v>
      </c>
      <c r="D49" s="23" t="s">
        <v>350</v>
      </c>
      <c r="E49" s="20">
        <v>31</v>
      </c>
      <c r="F49" s="19">
        <v>16</v>
      </c>
      <c r="G49" s="20">
        <f t="shared" si="1"/>
        <v>15</v>
      </c>
      <c r="H49" s="21">
        <v>88.407515717714432</v>
      </c>
      <c r="I49" s="21">
        <f t="shared" si="2"/>
        <v>1326.1127357657165</v>
      </c>
      <c r="J49" s="20">
        <v>115</v>
      </c>
      <c r="K49" s="20">
        <v>80</v>
      </c>
      <c r="L49" s="36">
        <f t="shared" si="3"/>
        <v>1521</v>
      </c>
      <c r="M49" s="23">
        <v>381</v>
      </c>
      <c r="N49" s="24">
        <f t="shared" si="4"/>
        <v>1902</v>
      </c>
      <c r="O49" s="23">
        <v>501</v>
      </c>
      <c r="P49" s="24">
        <f t="shared" si="5"/>
        <v>2403</v>
      </c>
    </row>
    <row r="50" spans="1:16" ht="15.75" x14ac:dyDescent="0.25">
      <c r="A50" s="16">
        <f t="shared" si="0"/>
        <v>44</v>
      </c>
      <c r="B50" s="25">
        <v>200398</v>
      </c>
      <c r="C50" s="26" t="s">
        <v>55</v>
      </c>
      <c r="D50" s="23" t="s">
        <v>358</v>
      </c>
      <c r="E50" s="20">
        <v>31</v>
      </c>
      <c r="F50" s="19">
        <v>31</v>
      </c>
      <c r="G50" s="20">
        <f t="shared" si="1"/>
        <v>0</v>
      </c>
      <c r="H50" s="21">
        <v>88.407515717714432</v>
      </c>
      <c r="I50" s="21">
        <f t="shared" si="2"/>
        <v>0</v>
      </c>
      <c r="J50" s="20"/>
      <c r="K50" s="20"/>
      <c r="L50" s="36">
        <f t="shared" si="3"/>
        <v>0</v>
      </c>
      <c r="M50" s="23">
        <v>355</v>
      </c>
      <c r="N50" s="24">
        <f t="shared" si="4"/>
        <v>355</v>
      </c>
      <c r="O50" s="23">
        <v>0</v>
      </c>
      <c r="P50" s="24">
        <f t="shared" si="5"/>
        <v>355</v>
      </c>
    </row>
    <row r="51" spans="1:16" ht="15.75" x14ac:dyDescent="0.25">
      <c r="A51" s="16">
        <f t="shared" si="0"/>
        <v>45</v>
      </c>
      <c r="B51" s="25">
        <v>200408</v>
      </c>
      <c r="C51" s="26" t="s">
        <v>56</v>
      </c>
      <c r="D51" s="23" t="s">
        <v>359</v>
      </c>
      <c r="E51" s="20">
        <v>31</v>
      </c>
      <c r="F51" s="19"/>
      <c r="G51" s="20">
        <f t="shared" si="1"/>
        <v>31</v>
      </c>
      <c r="H51" s="21">
        <v>88.407515717714432</v>
      </c>
      <c r="I51" s="21">
        <f t="shared" si="2"/>
        <v>2740.6329872491474</v>
      </c>
      <c r="J51" s="20"/>
      <c r="K51" s="20">
        <v>80</v>
      </c>
      <c r="L51" s="36">
        <f t="shared" si="3"/>
        <v>2821</v>
      </c>
      <c r="M51" s="23">
        <v>381</v>
      </c>
      <c r="N51" s="24">
        <f t="shared" si="4"/>
        <v>3202</v>
      </c>
      <c r="O51" s="23">
        <v>1036</v>
      </c>
      <c r="P51" s="24">
        <f t="shared" si="5"/>
        <v>4238</v>
      </c>
    </row>
    <row r="52" spans="1:16" ht="15.75" x14ac:dyDescent="0.25">
      <c r="A52" s="16">
        <f t="shared" si="0"/>
        <v>46</v>
      </c>
      <c r="B52" s="25">
        <v>200409</v>
      </c>
      <c r="C52" s="26" t="s">
        <v>57</v>
      </c>
      <c r="D52" s="23" t="s">
        <v>360</v>
      </c>
      <c r="E52" s="20">
        <v>31</v>
      </c>
      <c r="F52" s="19">
        <v>12</v>
      </c>
      <c r="G52" s="20">
        <f t="shared" si="1"/>
        <v>19</v>
      </c>
      <c r="H52" s="21">
        <v>88.407515717714432</v>
      </c>
      <c r="I52" s="21">
        <f t="shared" si="2"/>
        <v>1679.7427986365742</v>
      </c>
      <c r="J52" s="20">
        <v>54</v>
      </c>
      <c r="K52" s="20">
        <v>80</v>
      </c>
      <c r="L52" s="36">
        <f t="shared" si="3"/>
        <v>1814</v>
      </c>
      <c r="M52" s="23">
        <v>381</v>
      </c>
      <c r="N52" s="24">
        <f t="shared" si="4"/>
        <v>2195</v>
      </c>
      <c r="O52" s="23">
        <v>635</v>
      </c>
      <c r="P52" s="24">
        <f t="shared" si="5"/>
        <v>2830</v>
      </c>
    </row>
    <row r="53" spans="1:16" ht="15.75" x14ac:dyDescent="0.25">
      <c r="A53" s="16">
        <f t="shared" si="0"/>
        <v>47</v>
      </c>
      <c r="B53" s="25">
        <v>200424</v>
      </c>
      <c r="C53" s="26" t="s">
        <v>361</v>
      </c>
      <c r="D53" s="23" t="s">
        <v>344</v>
      </c>
      <c r="E53" s="20">
        <v>31</v>
      </c>
      <c r="F53" s="19"/>
      <c r="G53" s="20">
        <f t="shared" si="1"/>
        <v>31</v>
      </c>
      <c r="H53" s="21">
        <v>88.407515717714432</v>
      </c>
      <c r="I53" s="21">
        <f t="shared" si="2"/>
        <v>2740.6329872491474</v>
      </c>
      <c r="J53" s="20"/>
      <c r="K53" s="20">
        <v>80</v>
      </c>
      <c r="L53" s="36">
        <f t="shared" si="3"/>
        <v>2821</v>
      </c>
      <c r="M53" s="23">
        <v>381</v>
      </c>
      <c r="N53" s="24">
        <f t="shared" si="4"/>
        <v>3202</v>
      </c>
      <c r="O53" s="23">
        <v>1036</v>
      </c>
      <c r="P53" s="24">
        <f t="shared" si="5"/>
        <v>4238</v>
      </c>
    </row>
    <row r="54" spans="1:16" ht="15.75" x14ac:dyDescent="0.25">
      <c r="A54" s="16">
        <f t="shared" si="0"/>
        <v>48</v>
      </c>
      <c r="B54" s="25">
        <v>200463</v>
      </c>
      <c r="C54" s="26" t="s">
        <v>801</v>
      </c>
      <c r="D54" s="23" t="s">
        <v>330</v>
      </c>
      <c r="E54" s="20">
        <v>31</v>
      </c>
      <c r="F54" s="19"/>
      <c r="G54" s="20">
        <f t="shared" si="1"/>
        <v>31</v>
      </c>
      <c r="H54" s="21">
        <v>88.407515717714432</v>
      </c>
      <c r="I54" s="21">
        <f t="shared" si="2"/>
        <v>2740.6329872491474</v>
      </c>
      <c r="J54" s="20">
        <v>436</v>
      </c>
      <c r="K54" s="20">
        <v>80</v>
      </c>
      <c r="L54" s="36">
        <f t="shared" si="3"/>
        <v>3257</v>
      </c>
      <c r="M54" s="23">
        <v>381</v>
      </c>
      <c r="N54" s="24">
        <f t="shared" si="4"/>
        <v>3638</v>
      </c>
      <c r="O54" s="23">
        <v>1036</v>
      </c>
      <c r="P54" s="24">
        <f t="shared" si="5"/>
        <v>4674</v>
      </c>
    </row>
    <row r="55" spans="1:16" ht="15.75" x14ac:dyDescent="0.25">
      <c r="A55" s="16">
        <f t="shared" si="0"/>
        <v>49</v>
      </c>
      <c r="B55" s="25">
        <v>200474</v>
      </c>
      <c r="C55" s="26" t="s">
        <v>362</v>
      </c>
      <c r="D55" s="23" t="s">
        <v>363</v>
      </c>
      <c r="E55" s="20">
        <v>31</v>
      </c>
      <c r="F55" s="19">
        <v>24</v>
      </c>
      <c r="G55" s="20">
        <f t="shared" si="1"/>
        <v>7</v>
      </c>
      <c r="H55" s="21">
        <v>88.407515717714432</v>
      </c>
      <c r="I55" s="21">
        <f t="shared" si="2"/>
        <v>618.85261002400102</v>
      </c>
      <c r="J55" s="20">
        <v>25</v>
      </c>
      <c r="K55" s="20">
        <v>80</v>
      </c>
      <c r="L55" s="36">
        <f t="shared" si="3"/>
        <v>724</v>
      </c>
      <c r="M55" s="23">
        <v>381</v>
      </c>
      <c r="N55" s="24">
        <f t="shared" si="4"/>
        <v>1105</v>
      </c>
      <c r="O55" s="23">
        <v>234</v>
      </c>
      <c r="P55" s="24">
        <f t="shared" si="5"/>
        <v>1339</v>
      </c>
    </row>
    <row r="56" spans="1:16" ht="15.75" x14ac:dyDescent="0.25">
      <c r="A56" s="16">
        <f t="shared" si="0"/>
        <v>50</v>
      </c>
      <c r="B56" s="25">
        <v>200485</v>
      </c>
      <c r="C56" s="26" t="s">
        <v>364</v>
      </c>
      <c r="D56" s="23" t="s">
        <v>363</v>
      </c>
      <c r="E56" s="20">
        <v>31</v>
      </c>
      <c r="F56" s="19"/>
      <c r="G56" s="20">
        <f t="shared" si="1"/>
        <v>31</v>
      </c>
      <c r="H56" s="21">
        <v>88.407515717714432</v>
      </c>
      <c r="I56" s="21">
        <f t="shared" si="2"/>
        <v>2740.6329872491474</v>
      </c>
      <c r="J56" s="20">
        <v>913</v>
      </c>
      <c r="K56" s="20">
        <v>80</v>
      </c>
      <c r="L56" s="36">
        <f t="shared" si="3"/>
        <v>3734</v>
      </c>
      <c r="M56" s="23">
        <v>381</v>
      </c>
      <c r="N56" s="24">
        <f t="shared" si="4"/>
        <v>4115</v>
      </c>
      <c r="O56" s="23">
        <v>1036</v>
      </c>
      <c r="P56" s="24">
        <f t="shared" si="5"/>
        <v>5151</v>
      </c>
    </row>
    <row r="57" spans="1:16" ht="15.75" x14ac:dyDescent="0.25">
      <c r="A57" s="16">
        <f t="shared" si="0"/>
        <v>51</v>
      </c>
      <c r="B57" s="25">
        <v>200489</v>
      </c>
      <c r="C57" s="26" t="s">
        <v>58</v>
      </c>
      <c r="D57" s="23" t="s">
        <v>365</v>
      </c>
      <c r="E57" s="20">
        <v>31</v>
      </c>
      <c r="F57" s="19">
        <v>31</v>
      </c>
      <c r="G57" s="20">
        <f t="shared" si="1"/>
        <v>0</v>
      </c>
      <c r="H57" s="21">
        <v>88.407515717714432</v>
      </c>
      <c r="I57" s="21">
        <f t="shared" si="2"/>
        <v>0</v>
      </c>
      <c r="J57" s="20"/>
      <c r="K57" s="20"/>
      <c r="L57" s="36">
        <f t="shared" si="3"/>
        <v>0</v>
      </c>
      <c r="M57" s="23">
        <v>368</v>
      </c>
      <c r="N57" s="24">
        <f t="shared" si="4"/>
        <v>368</v>
      </c>
      <c r="O57" s="23">
        <v>0</v>
      </c>
      <c r="P57" s="24">
        <f t="shared" si="5"/>
        <v>368</v>
      </c>
    </row>
    <row r="58" spans="1:16" ht="15.75" x14ac:dyDescent="0.25">
      <c r="A58" s="16">
        <f t="shared" si="0"/>
        <v>52</v>
      </c>
      <c r="B58" s="25">
        <v>200493</v>
      </c>
      <c r="C58" s="26" t="s">
        <v>366</v>
      </c>
      <c r="D58" s="23" t="s">
        <v>349</v>
      </c>
      <c r="E58" s="20">
        <v>31</v>
      </c>
      <c r="F58" s="19">
        <v>30</v>
      </c>
      <c r="G58" s="20">
        <f t="shared" si="1"/>
        <v>1</v>
      </c>
      <c r="H58" s="21">
        <v>88.407515717714432</v>
      </c>
      <c r="I58" s="21">
        <f t="shared" si="2"/>
        <v>88.407515717714432</v>
      </c>
      <c r="J58" s="20"/>
      <c r="K58" s="20">
        <v>80</v>
      </c>
      <c r="L58" s="36">
        <f t="shared" si="3"/>
        <v>168</v>
      </c>
      <c r="M58" s="23">
        <v>381</v>
      </c>
      <c r="N58" s="24">
        <f t="shared" si="4"/>
        <v>549</v>
      </c>
      <c r="O58" s="23">
        <v>33</v>
      </c>
      <c r="P58" s="24">
        <f t="shared" si="5"/>
        <v>582</v>
      </c>
    </row>
    <row r="59" spans="1:16" ht="15.75" x14ac:dyDescent="0.25">
      <c r="A59" s="16">
        <f t="shared" si="0"/>
        <v>53</v>
      </c>
      <c r="B59" s="25">
        <v>200495</v>
      </c>
      <c r="C59" s="26" t="s">
        <v>59</v>
      </c>
      <c r="D59" s="23" t="s">
        <v>359</v>
      </c>
      <c r="E59" s="20">
        <v>31</v>
      </c>
      <c r="F59" s="19">
        <v>29</v>
      </c>
      <c r="G59" s="20">
        <f t="shared" si="1"/>
        <v>2</v>
      </c>
      <c r="H59" s="21">
        <v>88.407515717714432</v>
      </c>
      <c r="I59" s="21">
        <f t="shared" si="2"/>
        <v>176.81503143542886</v>
      </c>
      <c r="J59" s="20"/>
      <c r="K59" s="20">
        <v>80</v>
      </c>
      <c r="L59" s="36">
        <f t="shared" si="3"/>
        <v>257</v>
      </c>
      <c r="M59" s="23">
        <v>381</v>
      </c>
      <c r="N59" s="24">
        <f t="shared" si="4"/>
        <v>638</v>
      </c>
      <c r="O59" s="23">
        <v>67</v>
      </c>
      <c r="P59" s="24">
        <f t="shared" si="5"/>
        <v>705</v>
      </c>
    </row>
    <row r="60" spans="1:16" ht="15.75" x14ac:dyDescent="0.25">
      <c r="A60" s="16">
        <f t="shared" si="0"/>
        <v>54</v>
      </c>
      <c r="B60" s="25">
        <v>200572</v>
      </c>
      <c r="C60" s="26" t="s">
        <v>60</v>
      </c>
      <c r="D60" s="23" t="s">
        <v>360</v>
      </c>
      <c r="E60" s="20">
        <v>31</v>
      </c>
      <c r="F60" s="19">
        <v>19</v>
      </c>
      <c r="G60" s="20">
        <f t="shared" si="1"/>
        <v>12</v>
      </c>
      <c r="H60" s="21">
        <v>88.407515717714432</v>
      </c>
      <c r="I60" s="21">
        <f t="shared" si="2"/>
        <v>1060.8901886125732</v>
      </c>
      <c r="J60" s="20">
        <v>90</v>
      </c>
      <c r="K60" s="20">
        <v>80</v>
      </c>
      <c r="L60" s="36">
        <f t="shared" si="3"/>
        <v>1231</v>
      </c>
      <c r="M60" s="23">
        <v>317</v>
      </c>
      <c r="N60" s="24">
        <f t="shared" si="4"/>
        <v>1548</v>
      </c>
      <c r="O60" s="23">
        <v>401</v>
      </c>
      <c r="P60" s="24">
        <f t="shared" si="5"/>
        <v>1949</v>
      </c>
    </row>
    <row r="61" spans="1:16" ht="15.75" x14ac:dyDescent="0.25">
      <c r="A61" s="16">
        <f t="shared" si="0"/>
        <v>55</v>
      </c>
      <c r="B61" s="25">
        <v>200576</v>
      </c>
      <c r="C61" s="26" t="s">
        <v>367</v>
      </c>
      <c r="D61" s="23" t="s">
        <v>349</v>
      </c>
      <c r="E61" s="20">
        <v>31</v>
      </c>
      <c r="F61" s="19">
        <v>31</v>
      </c>
      <c r="G61" s="20">
        <f t="shared" si="1"/>
        <v>0</v>
      </c>
      <c r="H61" s="21">
        <v>88.407515717714432</v>
      </c>
      <c r="I61" s="21">
        <f t="shared" si="2"/>
        <v>0</v>
      </c>
      <c r="J61" s="20"/>
      <c r="K61" s="20"/>
      <c r="L61" s="36">
        <f t="shared" si="3"/>
        <v>0</v>
      </c>
      <c r="M61" s="23">
        <v>381</v>
      </c>
      <c r="N61" s="24">
        <f t="shared" si="4"/>
        <v>381</v>
      </c>
      <c r="O61" s="23">
        <v>0</v>
      </c>
      <c r="P61" s="24">
        <f t="shared" si="5"/>
        <v>381</v>
      </c>
    </row>
    <row r="62" spans="1:16" ht="15.75" x14ac:dyDescent="0.25">
      <c r="A62" s="16">
        <f t="shared" si="0"/>
        <v>56</v>
      </c>
      <c r="B62" s="25">
        <v>200583</v>
      </c>
      <c r="C62" s="26" t="s">
        <v>61</v>
      </c>
      <c r="D62" s="23" t="s">
        <v>320</v>
      </c>
      <c r="E62" s="20">
        <v>31</v>
      </c>
      <c r="F62" s="19">
        <v>31</v>
      </c>
      <c r="G62" s="20">
        <f t="shared" si="1"/>
        <v>0</v>
      </c>
      <c r="H62" s="21">
        <v>88.407515717714432</v>
      </c>
      <c r="I62" s="21">
        <f t="shared" si="2"/>
        <v>0</v>
      </c>
      <c r="J62" s="20"/>
      <c r="K62" s="20"/>
      <c r="L62" s="36">
        <f t="shared" si="3"/>
        <v>0</v>
      </c>
      <c r="M62" s="23">
        <v>0</v>
      </c>
      <c r="N62" s="24">
        <f t="shared" si="4"/>
        <v>0</v>
      </c>
      <c r="O62" s="23">
        <v>0</v>
      </c>
      <c r="P62" s="24">
        <f t="shared" si="5"/>
        <v>0</v>
      </c>
    </row>
    <row r="63" spans="1:16" ht="15.75" x14ac:dyDescent="0.25">
      <c r="A63" s="16">
        <f t="shared" si="0"/>
        <v>57</v>
      </c>
      <c r="B63" s="25">
        <v>200591</v>
      </c>
      <c r="C63" s="26" t="s">
        <v>62</v>
      </c>
      <c r="D63" s="23" t="s">
        <v>360</v>
      </c>
      <c r="E63" s="20">
        <v>31</v>
      </c>
      <c r="F63" s="19"/>
      <c r="G63" s="20">
        <f t="shared" si="1"/>
        <v>31</v>
      </c>
      <c r="H63" s="21">
        <v>88.407515717714432</v>
      </c>
      <c r="I63" s="21">
        <f t="shared" si="2"/>
        <v>2740.6329872491474</v>
      </c>
      <c r="J63" s="20">
        <v>280</v>
      </c>
      <c r="K63" s="20">
        <v>80</v>
      </c>
      <c r="L63" s="36">
        <f t="shared" si="3"/>
        <v>3101</v>
      </c>
      <c r="M63" s="23">
        <v>381</v>
      </c>
      <c r="N63" s="24">
        <f t="shared" si="4"/>
        <v>3482</v>
      </c>
      <c r="O63" s="23">
        <v>1036</v>
      </c>
      <c r="P63" s="24">
        <f t="shared" si="5"/>
        <v>4518</v>
      </c>
    </row>
    <row r="64" spans="1:16" ht="15.75" x14ac:dyDescent="0.25">
      <c r="A64" s="16">
        <f t="shared" si="0"/>
        <v>58</v>
      </c>
      <c r="B64" s="25">
        <v>200605</v>
      </c>
      <c r="C64" s="26" t="s">
        <v>368</v>
      </c>
      <c r="D64" s="23" t="s">
        <v>369</v>
      </c>
      <c r="E64" s="20">
        <v>31</v>
      </c>
      <c r="F64" s="19">
        <v>23</v>
      </c>
      <c r="G64" s="20">
        <f t="shared" si="1"/>
        <v>8</v>
      </c>
      <c r="H64" s="21">
        <v>88.407515717714432</v>
      </c>
      <c r="I64" s="21">
        <f t="shared" si="2"/>
        <v>707.26012574171546</v>
      </c>
      <c r="J64" s="20"/>
      <c r="K64" s="20">
        <v>80</v>
      </c>
      <c r="L64" s="36">
        <f t="shared" si="3"/>
        <v>787</v>
      </c>
      <c r="M64" s="23">
        <v>537</v>
      </c>
      <c r="N64" s="24">
        <f t="shared" si="4"/>
        <v>1324</v>
      </c>
      <c r="O64" s="23">
        <v>267</v>
      </c>
      <c r="P64" s="24">
        <f t="shared" si="5"/>
        <v>1591</v>
      </c>
    </row>
    <row r="65" spans="1:16" ht="15.75" x14ac:dyDescent="0.25">
      <c r="A65" s="16">
        <f t="shared" si="0"/>
        <v>59</v>
      </c>
      <c r="B65" s="25">
        <v>200648</v>
      </c>
      <c r="C65" s="26" t="s">
        <v>370</v>
      </c>
      <c r="D65" s="23" t="s">
        <v>322</v>
      </c>
      <c r="E65" s="20">
        <v>31</v>
      </c>
      <c r="F65" s="19">
        <v>31</v>
      </c>
      <c r="G65" s="20">
        <f t="shared" si="1"/>
        <v>0</v>
      </c>
      <c r="H65" s="21">
        <v>88.407515717714432</v>
      </c>
      <c r="I65" s="21">
        <f t="shared" si="2"/>
        <v>0</v>
      </c>
      <c r="J65" s="20"/>
      <c r="K65" s="20"/>
      <c r="L65" s="36">
        <f t="shared" si="3"/>
        <v>0</v>
      </c>
      <c r="M65" s="23">
        <v>519</v>
      </c>
      <c r="N65" s="24">
        <f t="shared" si="4"/>
        <v>519</v>
      </c>
      <c r="O65" s="23">
        <v>0</v>
      </c>
      <c r="P65" s="24">
        <f t="shared" si="5"/>
        <v>519</v>
      </c>
    </row>
    <row r="66" spans="1:16" ht="15.75" x14ac:dyDescent="0.25">
      <c r="A66" s="16">
        <f t="shared" si="0"/>
        <v>60</v>
      </c>
      <c r="B66" s="25">
        <v>200656</v>
      </c>
      <c r="C66" s="26" t="s">
        <v>371</v>
      </c>
      <c r="D66" s="23" t="s">
        <v>372</v>
      </c>
      <c r="E66" s="20">
        <v>31</v>
      </c>
      <c r="F66" s="19">
        <v>31</v>
      </c>
      <c r="G66" s="20">
        <f t="shared" si="1"/>
        <v>0</v>
      </c>
      <c r="H66" s="21">
        <v>88.407515717714432</v>
      </c>
      <c r="I66" s="21">
        <f t="shared" si="2"/>
        <v>0</v>
      </c>
      <c r="J66" s="20"/>
      <c r="K66" s="20"/>
      <c r="L66" s="36">
        <f t="shared" si="3"/>
        <v>0</v>
      </c>
      <c r="M66" s="23">
        <v>500</v>
      </c>
      <c r="N66" s="24">
        <f t="shared" si="4"/>
        <v>500</v>
      </c>
      <c r="O66" s="23">
        <v>0</v>
      </c>
      <c r="P66" s="24">
        <f t="shared" si="5"/>
        <v>500</v>
      </c>
    </row>
    <row r="67" spans="1:16" ht="15.75" x14ac:dyDescent="0.25">
      <c r="A67" s="16">
        <f t="shared" si="0"/>
        <v>61</v>
      </c>
      <c r="B67" s="25">
        <v>200664</v>
      </c>
      <c r="C67" s="26" t="s">
        <v>373</v>
      </c>
      <c r="D67" s="23" t="s">
        <v>365</v>
      </c>
      <c r="E67" s="20">
        <v>31</v>
      </c>
      <c r="F67" s="19"/>
      <c r="G67" s="20">
        <f t="shared" si="1"/>
        <v>31</v>
      </c>
      <c r="H67" s="21">
        <v>88.407515717714432</v>
      </c>
      <c r="I67" s="21">
        <f t="shared" si="2"/>
        <v>2740.6329872491474</v>
      </c>
      <c r="J67" s="20"/>
      <c r="K67" s="20">
        <v>80</v>
      </c>
      <c r="L67" s="36">
        <f t="shared" si="3"/>
        <v>2821</v>
      </c>
      <c r="M67" s="23">
        <v>381</v>
      </c>
      <c r="N67" s="24">
        <f t="shared" si="4"/>
        <v>3202</v>
      </c>
      <c r="O67" s="23">
        <v>1036</v>
      </c>
      <c r="P67" s="24">
        <f t="shared" si="5"/>
        <v>4238</v>
      </c>
    </row>
    <row r="68" spans="1:16" ht="15.75" x14ac:dyDescent="0.25">
      <c r="A68" s="16">
        <f t="shared" si="0"/>
        <v>62</v>
      </c>
      <c r="B68" s="25">
        <v>200725</v>
      </c>
      <c r="C68" s="26" t="s">
        <v>63</v>
      </c>
      <c r="D68" s="23" t="s">
        <v>345</v>
      </c>
      <c r="E68" s="20">
        <v>31</v>
      </c>
      <c r="F68" s="19">
        <v>25</v>
      </c>
      <c r="G68" s="20">
        <f t="shared" si="1"/>
        <v>6</v>
      </c>
      <c r="H68" s="21">
        <v>88.407515717714432</v>
      </c>
      <c r="I68" s="21">
        <f t="shared" si="2"/>
        <v>530.44509430628659</v>
      </c>
      <c r="J68" s="20">
        <v>30</v>
      </c>
      <c r="K68" s="20">
        <v>80</v>
      </c>
      <c r="L68" s="36">
        <f t="shared" si="3"/>
        <v>640</v>
      </c>
      <c r="M68" s="23">
        <v>279</v>
      </c>
      <c r="N68" s="24">
        <f t="shared" si="4"/>
        <v>919</v>
      </c>
      <c r="O68" s="23">
        <v>201</v>
      </c>
      <c r="P68" s="24">
        <f t="shared" si="5"/>
        <v>1120</v>
      </c>
    </row>
    <row r="69" spans="1:16" ht="15.75" x14ac:dyDescent="0.25">
      <c r="A69" s="16">
        <f t="shared" si="0"/>
        <v>63</v>
      </c>
      <c r="B69" s="25">
        <v>200751</v>
      </c>
      <c r="C69" s="26" t="s">
        <v>374</v>
      </c>
      <c r="D69" s="23" t="s">
        <v>354</v>
      </c>
      <c r="E69" s="20">
        <v>31</v>
      </c>
      <c r="F69" s="19">
        <v>31</v>
      </c>
      <c r="G69" s="20">
        <f t="shared" si="1"/>
        <v>0</v>
      </c>
      <c r="H69" s="21">
        <v>88.407515717714432</v>
      </c>
      <c r="I69" s="21">
        <f t="shared" si="2"/>
        <v>0</v>
      </c>
      <c r="J69" s="20"/>
      <c r="K69" s="20"/>
      <c r="L69" s="36">
        <f t="shared" si="3"/>
        <v>0</v>
      </c>
      <c r="M69" s="23">
        <v>304</v>
      </c>
      <c r="N69" s="24">
        <f t="shared" si="4"/>
        <v>304</v>
      </c>
      <c r="O69" s="23">
        <v>0</v>
      </c>
      <c r="P69" s="24">
        <f t="shared" si="5"/>
        <v>304</v>
      </c>
    </row>
    <row r="70" spans="1:16" ht="15.75" x14ac:dyDescent="0.25">
      <c r="A70" s="16">
        <f t="shared" si="0"/>
        <v>64</v>
      </c>
      <c r="B70" s="25">
        <v>200787</v>
      </c>
      <c r="C70" s="26" t="s">
        <v>64</v>
      </c>
      <c r="D70" s="23" t="s">
        <v>358</v>
      </c>
      <c r="E70" s="20">
        <v>31</v>
      </c>
      <c r="F70" s="19">
        <v>24</v>
      </c>
      <c r="G70" s="20">
        <f t="shared" si="1"/>
        <v>7</v>
      </c>
      <c r="H70" s="21">
        <v>88.407515717714432</v>
      </c>
      <c r="I70" s="21">
        <f t="shared" si="2"/>
        <v>618.85261002400102</v>
      </c>
      <c r="J70" s="20">
        <v>75</v>
      </c>
      <c r="K70" s="20">
        <v>80</v>
      </c>
      <c r="L70" s="36">
        <f t="shared" si="3"/>
        <v>774</v>
      </c>
      <c r="M70" s="23">
        <v>330</v>
      </c>
      <c r="N70" s="24">
        <f t="shared" si="4"/>
        <v>1104</v>
      </c>
      <c r="O70" s="23">
        <v>234</v>
      </c>
      <c r="P70" s="24">
        <f t="shared" si="5"/>
        <v>1338</v>
      </c>
    </row>
    <row r="71" spans="1:16" ht="15.75" x14ac:dyDescent="0.25">
      <c r="A71" s="16">
        <f t="shared" ref="A71:A134" si="6">ROW()-ROW($A$6)</f>
        <v>65</v>
      </c>
      <c r="B71" s="25">
        <v>200824</v>
      </c>
      <c r="C71" s="26" t="s">
        <v>65</v>
      </c>
      <c r="D71" s="23" t="s">
        <v>375</v>
      </c>
      <c r="E71" s="20">
        <v>31</v>
      </c>
      <c r="F71" s="19">
        <v>8</v>
      </c>
      <c r="G71" s="20">
        <f t="shared" si="1"/>
        <v>23</v>
      </c>
      <c r="H71" s="21">
        <v>88.407515717714432</v>
      </c>
      <c r="I71" s="21">
        <f t="shared" si="2"/>
        <v>2033.3728615074319</v>
      </c>
      <c r="J71" s="20">
        <v>30</v>
      </c>
      <c r="K71" s="20">
        <v>80</v>
      </c>
      <c r="L71" s="36">
        <f t="shared" si="3"/>
        <v>2143</v>
      </c>
      <c r="M71" s="23">
        <v>500</v>
      </c>
      <c r="N71" s="24">
        <f t="shared" si="4"/>
        <v>2643</v>
      </c>
      <c r="O71" s="23">
        <v>769</v>
      </c>
      <c r="P71" s="24">
        <f t="shared" si="5"/>
        <v>3412</v>
      </c>
    </row>
    <row r="72" spans="1:16" ht="15.75" x14ac:dyDescent="0.25">
      <c r="A72" s="16">
        <f t="shared" si="6"/>
        <v>66</v>
      </c>
      <c r="B72" s="25">
        <v>200825</v>
      </c>
      <c r="C72" s="26" t="s">
        <v>376</v>
      </c>
      <c r="D72" s="23" t="s">
        <v>375</v>
      </c>
      <c r="E72" s="20">
        <v>31</v>
      </c>
      <c r="F72" s="19">
        <v>14</v>
      </c>
      <c r="G72" s="20">
        <f t="shared" ref="G72:G135" si="7">E72-F72</f>
        <v>17</v>
      </c>
      <c r="H72" s="21">
        <v>88.407515717714432</v>
      </c>
      <c r="I72" s="21">
        <f t="shared" ref="I72:I135" si="8">G72*H72</f>
        <v>1502.9277672011453</v>
      </c>
      <c r="J72" s="20">
        <v>82</v>
      </c>
      <c r="K72" s="20">
        <v>80</v>
      </c>
      <c r="L72" s="36">
        <f t="shared" ref="L72:L135" si="9">ROUND(I72+J72+K72,0)</f>
        <v>1665</v>
      </c>
      <c r="M72" s="23">
        <v>556</v>
      </c>
      <c r="N72" s="24">
        <f t="shared" ref="N72:N135" si="10">L72+M72</f>
        <v>2221</v>
      </c>
      <c r="O72" s="23">
        <v>568</v>
      </c>
      <c r="P72" s="24">
        <f t="shared" ref="P72:P135" si="11">N72+O72</f>
        <v>2789</v>
      </c>
    </row>
    <row r="73" spans="1:16" ht="15.75" x14ac:dyDescent="0.25">
      <c r="A73" s="16">
        <f t="shared" si="6"/>
        <v>67</v>
      </c>
      <c r="B73" s="25">
        <v>200833</v>
      </c>
      <c r="C73" s="26" t="s">
        <v>66</v>
      </c>
      <c r="D73" s="23" t="s">
        <v>377</v>
      </c>
      <c r="E73" s="20">
        <v>31</v>
      </c>
      <c r="F73" s="19">
        <v>30</v>
      </c>
      <c r="G73" s="20">
        <f t="shared" si="7"/>
        <v>1</v>
      </c>
      <c r="H73" s="21">
        <v>88.407515717714432</v>
      </c>
      <c r="I73" s="21">
        <f t="shared" si="8"/>
        <v>88.407515717714432</v>
      </c>
      <c r="J73" s="20"/>
      <c r="K73" s="20">
        <v>80</v>
      </c>
      <c r="L73" s="36">
        <f t="shared" si="9"/>
        <v>168</v>
      </c>
      <c r="M73" s="23">
        <v>381</v>
      </c>
      <c r="N73" s="24">
        <f t="shared" si="10"/>
        <v>549</v>
      </c>
      <c r="O73" s="23">
        <v>33</v>
      </c>
      <c r="P73" s="24">
        <f t="shared" si="11"/>
        <v>582</v>
      </c>
    </row>
    <row r="74" spans="1:16" ht="15.75" x14ac:dyDescent="0.25">
      <c r="A74" s="16">
        <f t="shared" si="6"/>
        <v>68</v>
      </c>
      <c r="B74" s="25">
        <v>200839</v>
      </c>
      <c r="C74" s="26" t="s">
        <v>378</v>
      </c>
      <c r="D74" s="23" t="s">
        <v>356</v>
      </c>
      <c r="E74" s="20">
        <v>31</v>
      </c>
      <c r="F74" s="19">
        <v>31</v>
      </c>
      <c r="G74" s="20">
        <f t="shared" si="7"/>
        <v>0</v>
      </c>
      <c r="H74" s="21">
        <v>88.407515717714432</v>
      </c>
      <c r="I74" s="21">
        <f t="shared" si="8"/>
        <v>0</v>
      </c>
      <c r="J74" s="20"/>
      <c r="K74" s="20"/>
      <c r="L74" s="36">
        <f t="shared" si="9"/>
        <v>0</v>
      </c>
      <c r="M74" s="23">
        <v>355</v>
      </c>
      <c r="N74" s="24">
        <f t="shared" si="10"/>
        <v>355</v>
      </c>
      <c r="O74" s="23">
        <v>0</v>
      </c>
      <c r="P74" s="24">
        <f t="shared" si="11"/>
        <v>355</v>
      </c>
    </row>
    <row r="75" spans="1:16" ht="15.75" x14ac:dyDescent="0.25">
      <c r="A75" s="16">
        <f t="shared" si="6"/>
        <v>69</v>
      </c>
      <c r="B75" s="25">
        <v>200867</v>
      </c>
      <c r="C75" s="26" t="s">
        <v>67</v>
      </c>
      <c r="D75" s="23" t="s">
        <v>356</v>
      </c>
      <c r="E75" s="20">
        <v>31</v>
      </c>
      <c r="F75" s="19">
        <v>19</v>
      </c>
      <c r="G75" s="20">
        <f t="shared" si="7"/>
        <v>12</v>
      </c>
      <c r="H75" s="21">
        <v>88.407515717714432</v>
      </c>
      <c r="I75" s="21">
        <f t="shared" si="8"/>
        <v>1060.8901886125732</v>
      </c>
      <c r="J75" s="20">
        <v>160</v>
      </c>
      <c r="K75" s="20">
        <v>80</v>
      </c>
      <c r="L75" s="36">
        <f t="shared" si="9"/>
        <v>1301</v>
      </c>
      <c r="M75" s="23">
        <v>381</v>
      </c>
      <c r="N75" s="24">
        <f t="shared" si="10"/>
        <v>1682</v>
      </c>
      <c r="O75" s="23">
        <v>401</v>
      </c>
      <c r="P75" s="24">
        <f t="shared" si="11"/>
        <v>2083</v>
      </c>
    </row>
    <row r="76" spans="1:16" ht="15.75" x14ac:dyDescent="0.25">
      <c r="A76" s="16">
        <f t="shared" si="6"/>
        <v>70</v>
      </c>
      <c r="B76" s="25">
        <v>200868</v>
      </c>
      <c r="C76" s="26" t="s">
        <v>264</v>
      </c>
      <c r="D76" s="23" t="s">
        <v>346</v>
      </c>
      <c r="E76" s="20">
        <v>31</v>
      </c>
      <c r="F76" s="19">
        <v>19</v>
      </c>
      <c r="G76" s="20">
        <f t="shared" si="7"/>
        <v>12</v>
      </c>
      <c r="H76" s="21">
        <v>88.407515717714432</v>
      </c>
      <c r="I76" s="21">
        <f t="shared" si="8"/>
        <v>1060.8901886125732</v>
      </c>
      <c r="J76" s="20">
        <v>20</v>
      </c>
      <c r="K76" s="20">
        <v>80</v>
      </c>
      <c r="L76" s="36">
        <f t="shared" si="9"/>
        <v>1161</v>
      </c>
      <c r="M76" s="23">
        <v>343</v>
      </c>
      <c r="N76" s="24">
        <f t="shared" si="10"/>
        <v>1504</v>
      </c>
      <c r="O76" s="23">
        <v>401</v>
      </c>
      <c r="P76" s="24">
        <f t="shared" si="11"/>
        <v>1905</v>
      </c>
    </row>
    <row r="77" spans="1:16" ht="15.75" x14ac:dyDescent="0.25">
      <c r="A77" s="16">
        <f t="shared" si="6"/>
        <v>71</v>
      </c>
      <c r="B77" s="25">
        <v>200936</v>
      </c>
      <c r="C77" s="26" t="s">
        <v>379</v>
      </c>
      <c r="D77" s="23" t="s">
        <v>375</v>
      </c>
      <c r="E77" s="20">
        <v>31</v>
      </c>
      <c r="F77" s="19">
        <v>31</v>
      </c>
      <c r="G77" s="20">
        <f t="shared" si="7"/>
        <v>0</v>
      </c>
      <c r="H77" s="21">
        <v>88.407515717714432</v>
      </c>
      <c r="I77" s="21">
        <f t="shared" si="8"/>
        <v>0</v>
      </c>
      <c r="J77" s="20"/>
      <c r="K77" s="20"/>
      <c r="L77" s="36">
        <f t="shared" si="9"/>
        <v>0</v>
      </c>
      <c r="M77" s="23">
        <v>408</v>
      </c>
      <c r="N77" s="24">
        <f t="shared" si="10"/>
        <v>408</v>
      </c>
      <c r="O77" s="23">
        <v>0</v>
      </c>
      <c r="P77" s="24">
        <f t="shared" si="11"/>
        <v>408</v>
      </c>
    </row>
    <row r="78" spans="1:16" ht="15.75" x14ac:dyDescent="0.25">
      <c r="A78" s="16">
        <f t="shared" si="6"/>
        <v>72</v>
      </c>
      <c r="B78" s="25">
        <v>201017</v>
      </c>
      <c r="C78" s="26" t="s">
        <v>68</v>
      </c>
      <c r="D78" s="23" t="s">
        <v>372</v>
      </c>
      <c r="E78" s="20">
        <v>31</v>
      </c>
      <c r="F78" s="19">
        <v>31</v>
      </c>
      <c r="G78" s="20">
        <f t="shared" si="7"/>
        <v>0</v>
      </c>
      <c r="H78" s="21">
        <v>88.407515717714432</v>
      </c>
      <c r="I78" s="21">
        <f t="shared" si="8"/>
        <v>0</v>
      </c>
      <c r="J78" s="20"/>
      <c r="K78" s="20"/>
      <c r="L78" s="36">
        <f t="shared" si="9"/>
        <v>0</v>
      </c>
      <c r="M78" s="23">
        <v>463</v>
      </c>
      <c r="N78" s="24">
        <f t="shared" si="10"/>
        <v>463</v>
      </c>
      <c r="O78" s="23">
        <v>0</v>
      </c>
      <c r="P78" s="24">
        <f t="shared" si="11"/>
        <v>463</v>
      </c>
    </row>
    <row r="79" spans="1:16" ht="15.75" x14ac:dyDescent="0.25">
      <c r="A79" s="16">
        <f t="shared" si="6"/>
        <v>73</v>
      </c>
      <c r="B79" s="25">
        <v>201018</v>
      </c>
      <c r="C79" s="26" t="s">
        <v>380</v>
      </c>
      <c r="D79" s="23" t="s">
        <v>354</v>
      </c>
      <c r="E79" s="20">
        <v>31</v>
      </c>
      <c r="F79" s="19">
        <v>1</v>
      </c>
      <c r="G79" s="20">
        <f t="shared" si="7"/>
        <v>30</v>
      </c>
      <c r="H79" s="21">
        <v>88.407515717714432</v>
      </c>
      <c r="I79" s="21">
        <f t="shared" si="8"/>
        <v>2652.225471531433</v>
      </c>
      <c r="J79" s="20"/>
      <c r="K79" s="20">
        <v>80</v>
      </c>
      <c r="L79" s="36">
        <f t="shared" si="9"/>
        <v>2732</v>
      </c>
      <c r="M79" s="23">
        <v>381</v>
      </c>
      <c r="N79" s="24">
        <f t="shared" si="10"/>
        <v>3113</v>
      </c>
      <c r="O79" s="23">
        <v>1003</v>
      </c>
      <c r="P79" s="24">
        <f t="shared" si="11"/>
        <v>4116</v>
      </c>
    </row>
    <row r="80" spans="1:16" ht="15.75" x14ac:dyDescent="0.25">
      <c r="A80" s="16">
        <f t="shared" si="6"/>
        <v>74</v>
      </c>
      <c r="B80" s="25">
        <v>201032</v>
      </c>
      <c r="C80" s="26" t="s">
        <v>381</v>
      </c>
      <c r="D80" s="23" t="s">
        <v>359</v>
      </c>
      <c r="E80" s="20">
        <v>31</v>
      </c>
      <c r="F80" s="19">
        <v>12</v>
      </c>
      <c r="G80" s="20">
        <f t="shared" si="7"/>
        <v>19</v>
      </c>
      <c r="H80" s="21">
        <v>88.407515717714432</v>
      </c>
      <c r="I80" s="21">
        <f t="shared" si="8"/>
        <v>1679.7427986365742</v>
      </c>
      <c r="J80" s="20">
        <v>265</v>
      </c>
      <c r="K80" s="20">
        <v>80</v>
      </c>
      <c r="L80" s="36">
        <f t="shared" si="9"/>
        <v>2025</v>
      </c>
      <c r="M80" s="23">
        <v>381</v>
      </c>
      <c r="N80" s="24">
        <f t="shared" si="10"/>
        <v>2406</v>
      </c>
      <c r="O80" s="23">
        <v>635</v>
      </c>
      <c r="P80" s="24">
        <f t="shared" si="11"/>
        <v>3041</v>
      </c>
    </row>
    <row r="81" spans="1:16" ht="15.75" x14ac:dyDescent="0.25">
      <c r="A81" s="16">
        <f t="shared" si="6"/>
        <v>75</v>
      </c>
      <c r="B81" s="25">
        <v>201047</v>
      </c>
      <c r="C81" s="26" t="s">
        <v>69</v>
      </c>
      <c r="D81" s="23" t="s">
        <v>377</v>
      </c>
      <c r="E81" s="20">
        <v>31</v>
      </c>
      <c r="F81" s="19"/>
      <c r="G81" s="20">
        <f t="shared" si="7"/>
        <v>31</v>
      </c>
      <c r="H81" s="21">
        <v>88.407515717714432</v>
      </c>
      <c r="I81" s="21">
        <f t="shared" si="8"/>
        <v>2740.6329872491474</v>
      </c>
      <c r="J81" s="20"/>
      <c r="K81" s="20">
        <v>80</v>
      </c>
      <c r="L81" s="36">
        <f t="shared" si="9"/>
        <v>2821</v>
      </c>
      <c r="M81" s="23">
        <v>381</v>
      </c>
      <c r="N81" s="24">
        <f t="shared" si="10"/>
        <v>3202</v>
      </c>
      <c r="O81" s="23">
        <v>1036</v>
      </c>
      <c r="P81" s="24">
        <f t="shared" si="11"/>
        <v>4238</v>
      </c>
    </row>
    <row r="82" spans="1:16" ht="15.75" x14ac:dyDescent="0.25">
      <c r="A82" s="16">
        <f t="shared" si="6"/>
        <v>76</v>
      </c>
      <c r="B82" s="25">
        <v>201053</v>
      </c>
      <c r="C82" s="26" t="s">
        <v>70</v>
      </c>
      <c r="D82" s="23" t="s">
        <v>377</v>
      </c>
      <c r="E82" s="20">
        <v>31</v>
      </c>
      <c r="F82" s="19">
        <v>31</v>
      </c>
      <c r="G82" s="20">
        <f t="shared" si="7"/>
        <v>0</v>
      </c>
      <c r="H82" s="21">
        <v>88.407515717714432</v>
      </c>
      <c r="I82" s="21">
        <f t="shared" si="8"/>
        <v>0</v>
      </c>
      <c r="J82" s="20"/>
      <c r="K82" s="20"/>
      <c r="L82" s="36">
        <f t="shared" si="9"/>
        <v>0</v>
      </c>
      <c r="M82" s="23">
        <v>317</v>
      </c>
      <c r="N82" s="24">
        <f t="shared" si="10"/>
        <v>317</v>
      </c>
      <c r="O82" s="23">
        <v>0</v>
      </c>
      <c r="P82" s="24">
        <f t="shared" si="11"/>
        <v>317</v>
      </c>
    </row>
    <row r="83" spans="1:16" ht="15.75" x14ac:dyDescent="0.25">
      <c r="A83" s="16">
        <f t="shared" si="6"/>
        <v>77</v>
      </c>
      <c r="B83" s="25">
        <v>201074</v>
      </c>
      <c r="C83" s="26" t="s">
        <v>382</v>
      </c>
      <c r="D83" s="23" t="s">
        <v>363</v>
      </c>
      <c r="E83" s="20">
        <v>31</v>
      </c>
      <c r="F83" s="19"/>
      <c r="G83" s="20">
        <f t="shared" si="7"/>
        <v>31</v>
      </c>
      <c r="H83" s="21">
        <v>88.407515717714432</v>
      </c>
      <c r="I83" s="21">
        <f t="shared" si="8"/>
        <v>2740.6329872491474</v>
      </c>
      <c r="J83" s="20">
        <v>230</v>
      </c>
      <c r="K83" s="20">
        <v>80</v>
      </c>
      <c r="L83" s="36">
        <f t="shared" si="9"/>
        <v>3051</v>
      </c>
      <c r="M83" s="23">
        <v>381</v>
      </c>
      <c r="N83" s="24">
        <f t="shared" si="10"/>
        <v>3432</v>
      </c>
      <c r="O83" s="23">
        <v>1036</v>
      </c>
      <c r="P83" s="24">
        <f t="shared" si="11"/>
        <v>4468</v>
      </c>
    </row>
    <row r="84" spans="1:16" ht="15.75" x14ac:dyDescent="0.25">
      <c r="A84" s="16">
        <f t="shared" si="6"/>
        <v>78</v>
      </c>
      <c r="B84" s="25">
        <v>201084</v>
      </c>
      <c r="C84" s="26" t="s">
        <v>383</v>
      </c>
      <c r="D84" s="23" t="s">
        <v>352</v>
      </c>
      <c r="E84" s="20">
        <v>31</v>
      </c>
      <c r="F84" s="19"/>
      <c r="G84" s="20">
        <f t="shared" si="7"/>
        <v>31</v>
      </c>
      <c r="H84" s="21">
        <v>88.407515717714432</v>
      </c>
      <c r="I84" s="21">
        <f t="shared" si="8"/>
        <v>2740.6329872491474</v>
      </c>
      <c r="J84" s="20">
        <v>1179</v>
      </c>
      <c r="K84" s="20">
        <v>80</v>
      </c>
      <c r="L84" s="36">
        <f t="shared" si="9"/>
        <v>4000</v>
      </c>
      <c r="M84" s="23">
        <v>381</v>
      </c>
      <c r="N84" s="24">
        <f t="shared" si="10"/>
        <v>4381</v>
      </c>
      <c r="O84" s="23">
        <v>1036</v>
      </c>
      <c r="P84" s="24">
        <f t="shared" si="11"/>
        <v>5417</v>
      </c>
    </row>
    <row r="85" spans="1:16" ht="15.75" x14ac:dyDescent="0.25">
      <c r="A85" s="16">
        <f t="shared" si="6"/>
        <v>79</v>
      </c>
      <c r="B85" s="25">
        <v>201098</v>
      </c>
      <c r="C85" s="26" t="s">
        <v>384</v>
      </c>
      <c r="D85" s="23" t="s">
        <v>352</v>
      </c>
      <c r="E85" s="20">
        <v>31</v>
      </c>
      <c r="F85" s="19">
        <v>31</v>
      </c>
      <c r="G85" s="20">
        <f t="shared" si="7"/>
        <v>0</v>
      </c>
      <c r="H85" s="21">
        <v>88.407515717714432</v>
      </c>
      <c r="I85" s="21">
        <f t="shared" si="8"/>
        <v>0</v>
      </c>
      <c r="J85" s="20"/>
      <c r="K85" s="20"/>
      <c r="L85" s="36">
        <f t="shared" si="9"/>
        <v>0</v>
      </c>
      <c r="M85" s="23">
        <v>368</v>
      </c>
      <c r="N85" s="24">
        <f t="shared" si="10"/>
        <v>368</v>
      </c>
      <c r="O85" s="23">
        <v>0</v>
      </c>
      <c r="P85" s="24">
        <f t="shared" si="11"/>
        <v>368</v>
      </c>
    </row>
    <row r="86" spans="1:16" ht="15.75" x14ac:dyDescent="0.25">
      <c r="A86" s="16">
        <f t="shared" si="6"/>
        <v>80</v>
      </c>
      <c r="B86" s="25">
        <v>201108</v>
      </c>
      <c r="C86" s="26" t="s">
        <v>71</v>
      </c>
      <c r="D86" s="23" t="s">
        <v>358</v>
      </c>
      <c r="E86" s="20">
        <v>31</v>
      </c>
      <c r="F86" s="19">
        <v>9</v>
      </c>
      <c r="G86" s="20">
        <f t="shared" si="7"/>
        <v>22</v>
      </c>
      <c r="H86" s="21">
        <v>88.407515717714432</v>
      </c>
      <c r="I86" s="21">
        <f t="shared" si="8"/>
        <v>1944.9653457897175</v>
      </c>
      <c r="J86" s="20">
        <v>110</v>
      </c>
      <c r="K86" s="20">
        <v>80</v>
      </c>
      <c r="L86" s="36">
        <f t="shared" si="9"/>
        <v>2135</v>
      </c>
      <c r="M86" s="23">
        <v>381</v>
      </c>
      <c r="N86" s="24">
        <f t="shared" si="10"/>
        <v>2516</v>
      </c>
      <c r="O86" s="23">
        <v>735</v>
      </c>
      <c r="P86" s="24">
        <f t="shared" si="11"/>
        <v>3251</v>
      </c>
    </row>
    <row r="87" spans="1:16" ht="15.75" x14ac:dyDescent="0.25">
      <c r="A87" s="16">
        <f t="shared" si="6"/>
        <v>81</v>
      </c>
      <c r="B87" s="25">
        <v>201113</v>
      </c>
      <c r="C87" s="26" t="s">
        <v>385</v>
      </c>
      <c r="D87" s="23" t="s">
        <v>369</v>
      </c>
      <c r="E87" s="20">
        <v>31</v>
      </c>
      <c r="F87" s="19"/>
      <c r="G87" s="20">
        <f t="shared" si="7"/>
        <v>31</v>
      </c>
      <c r="H87" s="21">
        <v>88.407515717714432</v>
      </c>
      <c r="I87" s="21">
        <f t="shared" si="8"/>
        <v>2740.6329872491474</v>
      </c>
      <c r="J87" s="20">
        <v>30</v>
      </c>
      <c r="K87" s="20">
        <v>80</v>
      </c>
      <c r="L87" s="36">
        <f t="shared" si="9"/>
        <v>2851</v>
      </c>
      <c r="M87" s="23">
        <v>556</v>
      </c>
      <c r="N87" s="24">
        <f t="shared" si="10"/>
        <v>3407</v>
      </c>
      <c r="O87" s="23">
        <v>1036</v>
      </c>
      <c r="P87" s="24">
        <f t="shared" si="11"/>
        <v>4443</v>
      </c>
    </row>
    <row r="88" spans="1:16" ht="15.75" x14ac:dyDescent="0.25">
      <c r="A88" s="16">
        <f t="shared" si="6"/>
        <v>82</v>
      </c>
      <c r="B88" s="25">
        <v>201130</v>
      </c>
      <c r="C88" s="26" t="s">
        <v>386</v>
      </c>
      <c r="D88" s="23" t="s">
        <v>365</v>
      </c>
      <c r="E88" s="20">
        <v>31</v>
      </c>
      <c r="F88" s="19">
        <v>24</v>
      </c>
      <c r="G88" s="20">
        <f t="shared" si="7"/>
        <v>7</v>
      </c>
      <c r="H88" s="21">
        <v>88.407515717714432</v>
      </c>
      <c r="I88" s="21">
        <f t="shared" si="8"/>
        <v>618.85261002400102</v>
      </c>
      <c r="J88" s="20">
        <v>10</v>
      </c>
      <c r="K88" s="20">
        <v>80</v>
      </c>
      <c r="L88" s="36">
        <f t="shared" si="9"/>
        <v>709</v>
      </c>
      <c r="M88" s="23">
        <v>317</v>
      </c>
      <c r="N88" s="24">
        <f t="shared" si="10"/>
        <v>1026</v>
      </c>
      <c r="O88" s="23">
        <v>234</v>
      </c>
      <c r="P88" s="24">
        <f t="shared" si="11"/>
        <v>1260</v>
      </c>
    </row>
    <row r="89" spans="1:16" ht="15.75" x14ac:dyDescent="0.25">
      <c r="A89" s="16">
        <f t="shared" si="6"/>
        <v>83</v>
      </c>
      <c r="B89" s="25">
        <v>201139</v>
      </c>
      <c r="C89" s="26" t="s">
        <v>387</v>
      </c>
      <c r="D89" s="23" t="s">
        <v>319</v>
      </c>
      <c r="E89" s="20">
        <v>31</v>
      </c>
      <c r="F89" s="19"/>
      <c r="G89" s="20">
        <f t="shared" si="7"/>
        <v>31</v>
      </c>
      <c r="H89" s="21">
        <v>88.407515717714432</v>
      </c>
      <c r="I89" s="21">
        <f t="shared" si="8"/>
        <v>2740.6329872491474</v>
      </c>
      <c r="J89" s="20">
        <v>100</v>
      </c>
      <c r="K89" s="20">
        <v>80</v>
      </c>
      <c r="L89" s="36">
        <f t="shared" si="9"/>
        <v>2921</v>
      </c>
      <c r="M89" s="23">
        <v>381</v>
      </c>
      <c r="N89" s="24">
        <f t="shared" si="10"/>
        <v>3302</v>
      </c>
      <c r="O89" s="23">
        <v>1036</v>
      </c>
      <c r="P89" s="24">
        <f t="shared" si="11"/>
        <v>4338</v>
      </c>
    </row>
    <row r="90" spans="1:16" ht="15.75" x14ac:dyDescent="0.25">
      <c r="A90" s="16">
        <f t="shared" si="6"/>
        <v>84</v>
      </c>
      <c r="B90" s="25">
        <v>201170</v>
      </c>
      <c r="C90" s="26" t="s">
        <v>388</v>
      </c>
      <c r="D90" s="23" t="s">
        <v>330</v>
      </c>
      <c r="E90" s="20">
        <v>31</v>
      </c>
      <c r="F90" s="19">
        <v>31</v>
      </c>
      <c r="G90" s="20">
        <f t="shared" si="7"/>
        <v>0</v>
      </c>
      <c r="H90" s="21">
        <v>88.407515717714432</v>
      </c>
      <c r="I90" s="21">
        <f t="shared" si="8"/>
        <v>0</v>
      </c>
      <c r="J90" s="20"/>
      <c r="K90" s="20"/>
      <c r="L90" s="36">
        <f t="shared" si="9"/>
        <v>0</v>
      </c>
      <c r="M90" s="23">
        <v>292</v>
      </c>
      <c r="N90" s="24">
        <f t="shared" si="10"/>
        <v>292</v>
      </c>
      <c r="O90" s="23">
        <v>0</v>
      </c>
      <c r="P90" s="24">
        <f t="shared" si="11"/>
        <v>292</v>
      </c>
    </row>
    <row r="91" spans="1:16" ht="15.75" x14ac:dyDescent="0.25">
      <c r="A91" s="16">
        <f t="shared" si="6"/>
        <v>85</v>
      </c>
      <c r="B91" s="25">
        <v>220004</v>
      </c>
      <c r="C91" s="26" t="s">
        <v>389</v>
      </c>
      <c r="D91" s="23" t="s">
        <v>390</v>
      </c>
      <c r="E91" s="20">
        <v>31</v>
      </c>
      <c r="F91" s="19">
        <v>31</v>
      </c>
      <c r="G91" s="20">
        <f t="shared" si="7"/>
        <v>0</v>
      </c>
      <c r="H91" s="21">
        <v>88.407515717714432</v>
      </c>
      <c r="I91" s="21">
        <f t="shared" si="8"/>
        <v>0</v>
      </c>
      <c r="J91" s="20"/>
      <c r="K91" s="20"/>
      <c r="L91" s="36">
        <f t="shared" si="9"/>
        <v>0</v>
      </c>
      <c r="M91" s="23">
        <v>556</v>
      </c>
      <c r="N91" s="24">
        <f t="shared" si="10"/>
        <v>556</v>
      </c>
      <c r="O91" s="23">
        <v>0</v>
      </c>
      <c r="P91" s="24">
        <f t="shared" si="11"/>
        <v>556</v>
      </c>
    </row>
    <row r="92" spans="1:16" ht="15.75" x14ac:dyDescent="0.25">
      <c r="A92" s="16">
        <f t="shared" si="6"/>
        <v>86</v>
      </c>
      <c r="B92" s="25">
        <v>220007</v>
      </c>
      <c r="C92" s="26" t="s">
        <v>391</v>
      </c>
      <c r="D92" s="23" t="s">
        <v>392</v>
      </c>
      <c r="E92" s="20">
        <v>31</v>
      </c>
      <c r="F92" s="19">
        <v>31</v>
      </c>
      <c r="G92" s="20">
        <f t="shared" si="7"/>
        <v>0</v>
      </c>
      <c r="H92" s="21">
        <v>88.407515717714432</v>
      </c>
      <c r="I92" s="21">
        <f t="shared" si="8"/>
        <v>0</v>
      </c>
      <c r="J92" s="20"/>
      <c r="K92" s="20"/>
      <c r="L92" s="36">
        <f t="shared" si="9"/>
        <v>0</v>
      </c>
      <c r="M92" s="23">
        <v>500</v>
      </c>
      <c r="N92" s="24">
        <f t="shared" si="10"/>
        <v>500</v>
      </c>
      <c r="O92" s="23">
        <v>0</v>
      </c>
      <c r="P92" s="24">
        <f t="shared" si="11"/>
        <v>500</v>
      </c>
    </row>
    <row r="93" spans="1:16" ht="15.75" x14ac:dyDescent="0.25">
      <c r="A93" s="16">
        <f t="shared" si="6"/>
        <v>87</v>
      </c>
      <c r="B93" s="25">
        <v>220019</v>
      </c>
      <c r="C93" s="26" t="s">
        <v>393</v>
      </c>
      <c r="D93" s="23" t="s">
        <v>394</v>
      </c>
      <c r="E93" s="20">
        <v>31</v>
      </c>
      <c r="F93" s="19">
        <v>31</v>
      </c>
      <c r="G93" s="20">
        <f t="shared" si="7"/>
        <v>0</v>
      </c>
      <c r="H93" s="21">
        <v>88.407515717714432</v>
      </c>
      <c r="I93" s="21">
        <f t="shared" si="8"/>
        <v>0</v>
      </c>
      <c r="J93" s="20"/>
      <c r="K93" s="20"/>
      <c r="L93" s="36">
        <f t="shared" si="9"/>
        <v>0</v>
      </c>
      <c r="M93" s="23">
        <v>519</v>
      </c>
      <c r="N93" s="24">
        <f t="shared" si="10"/>
        <v>519</v>
      </c>
      <c r="O93" s="23">
        <v>0</v>
      </c>
      <c r="P93" s="24">
        <f t="shared" si="11"/>
        <v>519</v>
      </c>
    </row>
    <row r="94" spans="1:16" ht="15.75" x14ac:dyDescent="0.25">
      <c r="A94" s="16">
        <f t="shared" si="6"/>
        <v>88</v>
      </c>
      <c r="B94" s="25">
        <v>220035</v>
      </c>
      <c r="C94" s="26" t="s">
        <v>395</v>
      </c>
      <c r="D94" s="23" t="s">
        <v>396</v>
      </c>
      <c r="E94" s="20">
        <v>31</v>
      </c>
      <c r="F94" s="19">
        <v>31</v>
      </c>
      <c r="G94" s="20">
        <f t="shared" si="7"/>
        <v>0</v>
      </c>
      <c r="H94" s="21">
        <v>88.407515717714432</v>
      </c>
      <c r="I94" s="21">
        <f t="shared" si="8"/>
        <v>0</v>
      </c>
      <c r="J94" s="20"/>
      <c r="K94" s="20"/>
      <c r="L94" s="36">
        <f t="shared" si="9"/>
        <v>0</v>
      </c>
      <c r="M94" s="23">
        <v>519</v>
      </c>
      <c r="N94" s="24">
        <f t="shared" si="10"/>
        <v>519</v>
      </c>
      <c r="O94" s="23">
        <v>0</v>
      </c>
      <c r="P94" s="24">
        <f t="shared" si="11"/>
        <v>519</v>
      </c>
    </row>
    <row r="95" spans="1:16" ht="15.75" x14ac:dyDescent="0.25">
      <c r="A95" s="16">
        <f t="shared" si="6"/>
        <v>89</v>
      </c>
      <c r="B95" s="25">
        <v>220037</v>
      </c>
      <c r="C95" s="26" t="s">
        <v>397</v>
      </c>
      <c r="D95" s="23" t="s">
        <v>398</v>
      </c>
      <c r="E95" s="20">
        <v>31</v>
      </c>
      <c r="F95" s="19">
        <v>31</v>
      </c>
      <c r="G95" s="20">
        <f t="shared" si="7"/>
        <v>0</v>
      </c>
      <c r="H95" s="21">
        <v>88.407515717714432</v>
      </c>
      <c r="I95" s="21">
        <f t="shared" si="8"/>
        <v>0</v>
      </c>
      <c r="J95" s="20"/>
      <c r="K95" s="20"/>
      <c r="L95" s="36">
        <f t="shared" si="9"/>
        <v>0</v>
      </c>
      <c r="M95" s="23">
        <v>445</v>
      </c>
      <c r="N95" s="24">
        <f t="shared" si="10"/>
        <v>445</v>
      </c>
      <c r="O95" s="23">
        <v>0</v>
      </c>
      <c r="P95" s="24">
        <f t="shared" si="11"/>
        <v>445</v>
      </c>
    </row>
    <row r="96" spans="1:16" ht="15.75" x14ac:dyDescent="0.25">
      <c r="A96" s="16">
        <f t="shared" si="6"/>
        <v>90</v>
      </c>
      <c r="B96" s="25">
        <v>220039</v>
      </c>
      <c r="C96" s="26" t="s">
        <v>399</v>
      </c>
      <c r="D96" s="23" t="s">
        <v>802</v>
      </c>
      <c r="E96" s="20">
        <v>31</v>
      </c>
      <c r="F96" s="19"/>
      <c r="G96" s="20">
        <f t="shared" si="7"/>
        <v>31</v>
      </c>
      <c r="H96" s="21">
        <v>88.407515717714432</v>
      </c>
      <c r="I96" s="21">
        <f t="shared" si="8"/>
        <v>2740.6329872491474</v>
      </c>
      <c r="J96" s="20"/>
      <c r="K96" s="20">
        <v>80</v>
      </c>
      <c r="L96" s="36">
        <f t="shared" si="9"/>
        <v>2821</v>
      </c>
      <c r="M96" s="23">
        <v>556</v>
      </c>
      <c r="N96" s="24">
        <f t="shared" si="10"/>
        <v>3377</v>
      </c>
      <c r="O96" s="23">
        <v>1036</v>
      </c>
      <c r="P96" s="24">
        <f t="shared" si="11"/>
        <v>4413</v>
      </c>
    </row>
    <row r="97" spans="1:16" ht="15.75" x14ac:dyDescent="0.25">
      <c r="A97" s="16">
        <f t="shared" si="6"/>
        <v>91</v>
      </c>
      <c r="B97" s="25">
        <v>220045</v>
      </c>
      <c r="C97" s="26" t="s">
        <v>85</v>
      </c>
      <c r="D97" s="23" t="s">
        <v>591</v>
      </c>
      <c r="E97" s="20">
        <v>31</v>
      </c>
      <c r="F97" s="19">
        <v>31</v>
      </c>
      <c r="G97" s="20">
        <f t="shared" si="7"/>
        <v>0</v>
      </c>
      <c r="H97" s="21">
        <v>88.407515717714432</v>
      </c>
      <c r="I97" s="21">
        <f t="shared" si="8"/>
        <v>0</v>
      </c>
      <c r="J97" s="20"/>
      <c r="K97" s="20"/>
      <c r="L97" s="36">
        <f t="shared" si="9"/>
        <v>0</v>
      </c>
      <c r="M97" s="23">
        <v>408</v>
      </c>
      <c r="N97" s="24">
        <f t="shared" si="10"/>
        <v>408</v>
      </c>
      <c r="O97" s="23">
        <v>0</v>
      </c>
      <c r="P97" s="24">
        <f t="shared" si="11"/>
        <v>408</v>
      </c>
    </row>
    <row r="98" spans="1:16" ht="15.75" x14ac:dyDescent="0.25">
      <c r="A98" s="16">
        <f t="shared" si="6"/>
        <v>92</v>
      </c>
      <c r="B98" s="25">
        <v>220046</v>
      </c>
      <c r="C98" s="26" t="s">
        <v>85</v>
      </c>
      <c r="D98" s="23" t="s">
        <v>402</v>
      </c>
      <c r="E98" s="20">
        <v>31</v>
      </c>
      <c r="F98" s="19">
        <v>31</v>
      </c>
      <c r="G98" s="20">
        <f t="shared" si="7"/>
        <v>0</v>
      </c>
      <c r="H98" s="21">
        <v>88.407515717714432</v>
      </c>
      <c r="I98" s="21">
        <f t="shared" si="8"/>
        <v>0</v>
      </c>
      <c r="J98" s="20"/>
      <c r="K98" s="20"/>
      <c r="L98" s="36">
        <f t="shared" si="9"/>
        <v>0</v>
      </c>
      <c r="M98" s="23">
        <v>500</v>
      </c>
      <c r="N98" s="24">
        <f t="shared" si="10"/>
        <v>500</v>
      </c>
      <c r="O98" s="23">
        <v>0</v>
      </c>
      <c r="P98" s="24">
        <f t="shared" si="11"/>
        <v>500</v>
      </c>
    </row>
    <row r="99" spans="1:16" ht="15.75" x14ac:dyDescent="0.25">
      <c r="A99" s="16">
        <f t="shared" si="6"/>
        <v>93</v>
      </c>
      <c r="B99" s="25">
        <v>220054</v>
      </c>
      <c r="C99" s="26" t="s">
        <v>403</v>
      </c>
      <c r="D99" s="23" t="s">
        <v>686</v>
      </c>
      <c r="E99" s="20">
        <v>31</v>
      </c>
      <c r="F99" s="19">
        <v>31</v>
      </c>
      <c r="G99" s="20">
        <f t="shared" si="7"/>
        <v>0</v>
      </c>
      <c r="H99" s="21">
        <v>88.407515717714432</v>
      </c>
      <c r="I99" s="21">
        <f t="shared" si="8"/>
        <v>0</v>
      </c>
      <c r="J99" s="20"/>
      <c r="K99" s="20"/>
      <c r="L99" s="36">
        <f t="shared" si="9"/>
        <v>0</v>
      </c>
      <c r="M99" s="23">
        <v>426</v>
      </c>
      <c r="N99" s="24">
        <f t="shared" si="10"/>
        <v>426</v>
      </c>
      <c r="O99" s="23">
        <v>0</v>
      </c>
      <c r="P99" s="24">
        <f t="shared" si="11"/>
        <v>426</v>
      </c>
    </row>
    <row r="100" spans="1:16" ht="15.75" x14ac:dyDescent="0.25">
      <c r="A100" s="16">
        <f t="shared" si="6"/>
        <v>94</v>
      </c>
      <c r="B100" s="25">
        <v>220055</v>
      </c>
      <c r="C100" s="26" t="s">
        <v>405</v>
      </c>
      <c r="D100" s="23" t="s">
        <v>406</v>
      </c>
      <c r="E100" s="20">
        <v>31</v>
      </c>
      <c r="F100" s="19">
        <v>31</v>
      </c>
      <c r="G100" s="20">
        <f t="shared" si="7"/>
        <v>0</v>
      </c>
      <c r="H100" s="21">
        <v>88.407515717714432</v>
      </c>
      <c r="I100" s="21">
        <f t="shared" si="8"/>
        <v>0</v>
      </c>
      <c r="J100" s="20"/>
      <c r="K100" s="20"/>
      <c r="L100" s="36">
        <f t="shared" si="9"/>
        <v>0</v>
      </c>
      <c r="M100" s="23">
        <v>463</v>
      </c>
      <c r="N100" s="24">
        <f t="shared" si="10"/>
        <v>463</v>
      </c>
      <c r="O100" s="23">
        <v>0</v>
      </c>
      <c r="P100" s="24">
        <f t="shared" si="11"/>
        <v>463</v>
      </c>
    </row>
    <row r="101" spans="1:16" ht="15.75" x14ac:dyDescent="0.25">
      <c r="A101" s="16">
        <f t="shared" si="6"/>
        <v>95</v>
      </c>
      <c r="B101" s="25">
        <v>220056</v>
      </c>
      <c r="C101" s="26" t="s">
        <v>407</v>
      </c>
      <c r="D101" s="23" t="s">
        <v>408</v>
      </c>
      <c r="E101" s="20">
        <v>31</v>
      </c>
      <c r="F101" s="19">
        <v>31</v>
      </c>
      <c r="G101" s="20">
        <f t="shared" si="7"/>
        <v>0</v>
      </c>
      <c r="H101" s="21">
        <v>88.407515717714432</v>
      </c>
      <c r="I101" s="21">
        <f t="shared" si="8"/>
        <v>0</v>
      </c>
      <c r="J101" s="20"/>
      <c r="K101" s="20"/>
      <c r="L101" s="36">
        <f t="shared" si="9"/>
        <v>0</v>
      </c>
      <c r="M101" s="23">
        <v>519</v>
      </c>
      <c r="N101" s="24">
        <f t="shared" si="10"/>
        <v>519</v>
      </c>
      <c r="O101" s="23">
        <v>0</v>
      </c>
      <c r="P101" s="24">
        <f t="shared" si="11"/>
        <v>519</v>
      </c>
    </row>
    <row r="102" spans="1:16" ht="15.75" x14ac:dyDescent="0.25">
      <c r="A102" s="16">
        <f t="shared" si="6"/>
        <v>96</v>
      </c>
      <c r="B102" s="25">
        <v>220064</v>
      </c>
      <c r="C102" s="26" t="s">
        <v>409</v>
      </c>
      <c r="D102" s="23" t="s">
        <v>410</v>
      </c>
      <c r="E102" s="20">
        <v>31</v>
      </c>
      <c r="F102" s="19">
        <v>31</v>
      </c>
      <c r="G102" s="20">
        <f t="shared" si="7"/>
        <v>0</v>
      </c>
      <c r="H102" s="21">
        <v>88.407515717714432</v>
      </c>
      <c r="I102" s="21">
        <f t="shared" si="8"/>
        <v>0</v>
      </c>
      <c r="J102" s="20"/>
      <c r="K102" s="20"/>
      <c r="L102" s="36">
        <f t="shared" si="9"/>
        <v>0</v>
      </c>
      <c r="M102" s="23">
        <v>519</v>
      </c>
      <c r="N102" s="24">
        <f t="shared" si="10"/>
        <v>519</v>
      </c>
      <c r="O102" s="23">
        <v>0</v>
      </c>
      <c r="P102" s="24">
        <f t="shared" si="11"/>
        <v>519</v>
      </c>
    </row>
    <row r="103" spans="1:16" ht="15.75" x14ac:dyDescent="0.25">
      <c r="A103" s="16">
        <f t="shared" si="6"/>
        <v>97</v>
      </c>
      <c r="B103" s="25">
        <v>220072</v>
      </c>
      <c r="C103" s="26" t="s">
        <v>411</v>
      </c>
      <c r="D103" s="23" t="s">
        <v>620</v>
      </c>
      <c r="E103" s="20">
        <v>31</v>
      </c>
      <c r="F103" s="19"/>
      <c r="G103" s="20">
        <f t="shared" si="7"/>
        <v>31</v>
      </c>
      <c r="H103" s="21">
        <v>88.407515717714432</v>
      </c>
      <c r="I103" s="21">
        <f t="shared" si="8"/>
        <v>2740.6329872491474</v>
      </c>
      <c r="J103" s="20"/>
      <c r="K103" s="20">
        <v>80</v>
      </c>
      <c r="L103" s="36">
        <f t="shared" si="9"/>
        <v>2821</v>
      </c>
      <c r="M103" s="23">
        <v>556</v>
      </c>
      <c r="N103" s="24">
        <f t="shared" si="10"/>
        <v>3377</v>
      </c>
      <c r="O103" s="23">
        <v>1036</v>
      </c>
      <c r="P103" s="24">
        <f t="shared" si="11"/>
        <v>4413</v>
      </c>
    </row>
    <row r="104" spans="1:16" ht="15.75" x14ac:dyDescent="0.25">
      <c r="A104" s="16">
        <f t="shared" si="6"/>
        <v>98</v>
      </c>
      <c r="B104" s="25">
        <v>220075</v>
      </c>
      <c r="C104" s="26" t="s">
        <v>413</v>
      </c>
      <c r="D104" s="23" t="s">
        <v>414</v>
      </c>
      <c r="E104" s="20">
        <v>31</v>
      </c>
      <c r="F104" s="20">
        <v>31</v>
      </c>
      <c r="G104" s="20">
        <f t="shared" si="7"/>
        <v>0</v>
      </c>
      <c r="H104" s="21">
        <v>88.407515717714432</v>
      </c>
      <c r="I104" s="21">
        <f t="shared" si="8"/>
        <v>0</v>
      </c>
      <c r="J104" s="20"/>
      <c r="K104" s="20"/>
      <c r="L104" s="36">
        <f t="shared" si="9"/>
        <v>0</v>
      </c>
      <c r="M104" s="23">
        <v>389</v>
      </c>
      <c r="N104" s="24">
        <f t="shared" si="10"/>
        <v>389</v>
      </c>
      <c r="O104" s="23">
        <v>0</v>
      </c>
      <c r="P104" s="24">
        <f t="shared" si="11"/>
        <v>389</v>
      </c>
    </row>
    <row r="105" spans="1:16" ht="15.75" x14ac:dyDescent="0.25">
      <c r="A105" s="16">
        <f t="shared" si="6"/>
        <v>99</v>
      </c>
      <c r="B105" s="25">
        <v>220078</v>
      </c>
      <c r="C105" s="26" t="s">
        <v>415</v>
      </c>
      <c r="D105" s="23" t="s">
        <v>416</v>
      </c>
      <c r="E105" s="20">
        <v>31</v>
      </c>
      <c r="F105" s="19">
        <v>31</v>
      </c>
      <c r="G105" s="20">
        <f t="shared" si="7"/>
        <v>0</v>
      </c>
      <c r="H105" s="21">
        <v>88.407515717714432</v>
      </c>
      <c r="I105" s="21">
        <f t="shared" si="8"/>
        <v>0</v>
      </c>
      <c r="J105" s="20"/>
      <c r="K105" s="20"/>
      <c r="L105" s="36">
        <f t="shared" si="9"/>
        <v>0</v>
      </c>
      <c r="M105" s="23">
        <v>426</v>
      </c>
      <c r="N105" s="24">
        <f t="shared" si="10"/>
        <v>426</v>
      </c>
      <c r="O105" s="23">
        <v>0</v>
      </c>
      <c r="P105" s="24">
        <f t="shared" si="11"/>
        <v>426</v>
      </c>
    </row>
    <row r="106" spans="1:16" ht="15.75" x14ac:dyDescent="0.25">
      <c r="A106" s="16">
        <f t="shared" si="6"/>
        <v>100</v>
      </c>
      <c r="B106" s="25">
        <v>220084</v>
      </c>
      <c r="C106" s="26" t="s">
        <v>417</v>
      </c>
      <c r="D106" s="23" t="s">
        <v>418</v>
      </c>
      <c r="E106" s="20">
        <v>31</v>
      </c>
      <c r="F106" s="19">
        <v>31</v>
      </c>
      <c r="G106" s="20">
        <f t="shared" si="7"/>
        <v>0</v>
      </c>
      <c r="H106" s="21">
        <v>88.407515717714432</v>
      </c>
      <c r="I106" s="21">
        <f t="shared" si="8"/>
        <v>0</v>
      </c>
      <c r="J106" s="20"/>
      <c r="K106" s="20"/>
      <c r="L106" s="36">
        <f t="shared" si="9"/>
        <v>0</v>
      </c>
      <c r="M106" s="23">
        <v>500</v>
      </c>
      <c r="N106" s="24">
        <f t="shared" si="10"/>
        <v>500</v>
      </c>
      <c r="O106" s="23">
        <v>0</v>
      </c>
      <c r="P106" s="24">
        <f t="shared" si="11"/>
        <v>500</v>
      </c>
    </row>
    <row r="107" spans="1:16" ht="15.75" x14ac:dyDescent="0.25">
      <c r="A107" s="16">
        <f t="shared" si="6"/>
        <v>101</v>
      </c>
      <c r="B107" s="25">
        <v>220086</v>
      </c>
      <c r="C107" s="26" t="s">
        <v>419</v>
      </c>
      <c r="D107" s="23" t="s">
        <v>512</v>
      </c>
      <c r="E107" s="20">
        <v>31</v>
      </c>
      <c r="F107" s="19"/>
      <c r="G107" s="20">
        <f t="shared" si="7"/>
        <v>31</v>
      </c>
      <c r="H107" s="21">
        <v>88.407515717714432</v>
      </c>
      <c r="I107" s="21">
        <f t="shared" si="8"/>
        <v>2740.6329872491474</v>
      </c>
      <c r="J107" s="20"/>
      <c r="K107" s="20">
        <v>80</v>
      </c>
      <c r="L107" s="36">
        <f t="shared" si="9"/>
        <v>2821</v>
      </c>
      <c r="M107" s="23">
        <v>556</v>
      </c>
      <c r="N107" s="24">
        <f t="shared" si="10"/>
        <v>3377</v>
      </c>
      <c r="O107" s="23">
        <v>1036</v>
      </c>
      <c r="P107" s="24">
        <f t="shared" si="11"/>
        <v>4413</v>
      </c>
    </row>
    <row r="108" spans="1:16" ht="15.75" x14ac:dyDescent="0.25">
      <c r="A108" s="16">
        <f t="shared" si="6"/>
        <v>102</v>
      </c>
      <c r="B108" s="25">
        <v>220094</v>
      </c>
      <c r="C108" s="26" t="s">
        <v>420</v>
      </c>
      <c r="D108" s="23" t="s">
        <v>655</v>
      </c>
      <c r="E108" s="20">
        <v>31</v>
      </c>
      <c r="F108" s="19">
        <v>31</v>
      </c>
      <c r="G108" s="20">
        <f t="shared" si="7"/>
        <v>0</v>
      </c>
      <c r="H108" s="21">
        <v>88.407515717714432</v>
      </c>
      <c r="I108" s="21">
        <f t="shared" si="8"/>
        <v>0</v>
      </c>
      <c r="J108" s="20"/>
      <c r="K108" s="20"/>
      <c r="L108" s="36">
        <f t="shared" si="9"/>
        <v>0</v>
      </c>
      <c r="M108" s="23">
        <v>482</v>
      </c>
      <c r="N108" s="24">
        <f t="shared" si="10"/>
        <v>482</v>
      </c>
      <c r="O108" s="23">
        <v>0</v>
      </c>
      <c r="P108" s="24">
        <f t="shared" si="11"/>
        <v>482</v>
      </c>
    </row>
    <row r="109" spans="1:16" ht="15.75" x14ac:dyDescent="0.25">
      <c r="A109" s="16">
        <f t="shared" si="6"/>
        <v>103</v>
      </c>
      <c r="B109" s="25">
        <v>220105</v>
      </c>
      <c r="C109" s="26" t="s">
        <v>422</v>
      </c>
      <c r="D109" s="23" t="s">
        <v>423</v>
      </c>
      <c r="E109" s="20">
        <v>31</v>
      </c>
      <c r="F109" s="19">
        <v>31</v>
      </c>
      <c r="G109" s="20">
        <f t="shared" si="7"/>
        <v>0</v>
      </c>
      <c r="H109" s="21">
        <v>88.407515717714432</v>
      </c>
      <c r="I109" s="21">
        <f t="shared" si="8"/>
        <v>0</v>
      </c>
      <c r="J109" s="20"/>
      <c r="K109" s="20"/>
      <c r="L109" s="36">
        <f t="shared" si="9"/>
        <v>0</v>
      </c>
      <c r="M109" s="23">
        <v>445</v>
      </c>
      <c r="N109" s="24">
        <f t="shared" si="10"/>
        <v>445</v>
      </c>
      <c r="O109" s="23">
        <v>0</v>
      </c>
      <c r="P109" s="24">
        <f t="shared" si="11"/>
        <v>445</v>
      </c>
    </row>
    <row r="110" spans="1:16" ht="15.75" x14ac:dyDescent="0.25">
      <c r="A110" s="16">
        <f t="shared" si="6"/>
        <v>104</v>
      </c>
      <c r="B110" s="25">
        <v>220107</v>
      </c>
      <c r="C110" s="26" t="s">
        <v>424</v>
      </c>
      <c r="D110" s="23" t="s">
        <v>425</v>
      </c>
      <c r="E110" s="20">
        <v>31</v>
      </c>
      <c r="F110" s="19">
        <v>31</v>
      </c>
      <c r="G110" s="20">
        <f t="shared" si="7"/>
        <v>0</v>
      </c>
      <c r="H110" s="21">
        <v>88.407515717714432</v>
      </c>
      <c r="I110" s="21">
        <f t="shared" si="8"/>
        <v>0</v>
      </c>
      <c r="J110" s="20"/>
      <c r="K110" s="20"/>
      <c r="L110" s="36">
        <f t="shared" si="9"/>
        <v>0</v>
      </c>
      <c r="M110" s="23">
        <v>445</v>
      </c>
      <c r="N110" s="24">
        <f t="shared" si="10"/>
        <v>445</v>
      </c>
      <c r="O110" s="23">
        <v>0</v>
      </c>
      <c r="P110" s="24">
        <f t="shared" si="11"/>
        <v>445</v>
      </c>
    </row>
    <row r="111" spans="1:16" ht="15.75" x14ac:dyDescent="0.25">
      <c r="A111" s="16">
        <f t="shared" si="6"/>
        <v>105</v>
      </c>
      <c r="B111" s="25">
        <v>220119</v>
      </c>
      <c r="C111" s="26" t="s">
        <v>270</v>
      </c>
      <c r="D111" s="23" t="s">
        <v>426</v>
      </c>
      <c r="E111" s="20">
        <v>31</v>
      </c>
      <c r="F111" s="19">
        <v>31</v>
      </c>
      <c r="G111" s="20">
        <f t="shared" si="7"/>
        <v>0</v>
      </c>
      <c r="H111" s="21">
        <v>88.407515717714432</v>
      </c>
      <c r="I111" s="21">
        <f t="shared" si="8"/>
        <v>0</v>
      </c>
      <c r="J111" s="20"/>
      <c r="K111" s="20"/>
      <c r="L111" s="36">
        <f t="shared" si="9"/>
        <v>0</v>
      </c>
      <c r="M111" s="23">
        <v>500</v>
      </c>
      <c r="N111" s="24">
        <f t="shared" si="10"/>
        <v>500</v>
      </c>
      <c r="O111" s="23">
        <v>0</v>
      </c>
      <c r="P111" s="24">
        <f t="shared" si="11"/>
        <v>500</v>
      </c>
    </row>
    <row r="112" spans="1:16" ht="15.75" x14ac:dyDescent="0.25">
      <c r="A112" s="16">
        <f t="shared" si="6"/>
        <v>106</v>
      </c>
      <c r="B112" s="25">
        <v>220123</v>
      </c>
      <c r="C112" s="26" t="s">
        <v>427</v>
      </c>
      <c r="D112" s="23" t="s">
        <v>428</v>
      </c>
      <c r="E112" s="20">
        <v>31</v>
      </c>
      <c r="F112" s="19">
        <v>22</v>
      </c>
      <c r="G112" s="20">
        <f t="shared" si="7"/>
        <v>9</v>
      </c>
      <c r="H112" s="21">
        <v>88.407515717714432</v>
      </c>
      <c r="I112" s="21">
        <f t="shared" si="8"/>
        <v>795.66764145942989</v>
      </c>
      <c r="J112" s="20">
        <v>95</v>
      </c>
      <c r="K112" s="20">
        <v>80</v>
      </c>
      <c r="L112" s="36">
        <f t="shared" si="9"/>
        <v>971</v>
      </c>
      <c r="M112" s="23">
        <v>500</v>
      </c>
      <c r="N112" s="24">
        <f t="shared" si="10"/>
        <v>1471</v>
      </c>
      <c r="O112" s="23">
        <v>301</v>
      </c>
      <c r="P112" s="24">
        <f t="shared" si="11"/>
        <v>1772</v>
      </c>
    </row>
    <row r="113" spans="1:16" ht="15.75" x14ac:dyDescent="0.25">
      <c r="A113" s="16">
        <f t="shared" si="6"/>
        <v>107</v>
      </c>
      <c r="B113" s="25">
        <v>220125</v>
      </c>
      <c r="C113" s="26" t="s">
        <v>39</v>
      </c>
      <c r="D113" s="23" t="s">
        <v>429</v>
      </c>
      <c r="E113" s="20">
        <v>31</v>
      </c>
      <c r="F113" s="19">
        <v>31</v>
      </c>
      <c r="G113" s="20">
        <f t="shared" si="7"/>
        <v>0</v>
      </c>
      <c r="H113" s="21">
        <v>88.407515717714432</v>
      </c>
      <c r="I113" s="21">
        <f t="shared" si="8"/>
        <v>0</v>
      </c>
      <c r="J113" s="20"/>
      <c r="K113" s="20"/>
      <c r="L113" s="36">
        <f t="shared" si="9"/>
        <v>0</v>
      </c>
      <c r="M113" s="23">
        <v>519</v>
      </c>
      <c r="N113" s="24">
        <f t="shared" si="10"/>
        <v>519</v>
      </c>
      <c r="O113" s="23">
        <v>0</v>
      </c>
      <c r="P113" s="24">
        <f t="shared" si="11"/>
        <v>519</v>
      </c>
    </row>
    <row r="114" spans="1:16" ht="15.75" x14ac:dyDescent="0.25">
      <c r="A114" s="16">
        <f t="shared" si="6"/>
        <v>108</v>
      </c>
      <c r="B114" s="25">
        <v>220133</v>
      </c>
      <c r="C114" s="26" t="s">
        <v>430</v>
      </c>
      <c r="D114" s="23" t="s">
        <v>610</v>
      </c>
      <c r="E114" s="20">
        <v>31</v>
      </c>
      <c r="F114" s="19">
        <v>31</v>
      </c>
      <c r="G114" s="20">
        <f t="shared" si="7"/>
        <v>0</v>
      </c>
      <c r="H114" s="21">
        <v>88.407515717714432</v>
      </c>
      <c r="I114" s="21">
        <f t="shared" si="8"/>
        <v>0</v>
      </c>
      <c r="J114" s="20"/>
      <c r="K114" s="20"/>
      <c r="L114" s="36">
        <f t="shared" si="9"/>
        <v>0</v>
      </c>
      <c r="M114" s="23">
        <v>500</v>
      </c>
      <c r="N114" s="24">
        <f t="shared" si="10"/>
        <v>500</v>
      </c>
      <c r="O114" s="23">
        <v>0</v>
      </c>
      <c r="P114" s="24">
        <f t="shared" si="11"/>
        <v>500</v>
      </c>
    </row>
    <row r="115" spans="1:16" ht="15.75" x14ac:dyDescent="0.25">
      <c r="A115" s="16">
        <f t="shared" si="6"/>
        <v>109</v>
      </c>
      <c r="B115" s="25">
        <v>220137</v>
      </c>
      <c r="C115" s="26" t="s">
        <v>432</v>
      </c>
      <c r="D115" s="23" t="s">
        <v>433</v>
      </c>
      <c r="E115" s="20">
        <v>31</v>
      </c>
      <c r="F115" s="19"/>
      <c r="G115" s="20">
        <f t="shared" si="7"/>
        <v>31</v>
      </c>
      <c r="H115" s="21">
        <v>88.407515717714432</v>
      </c>
      <c r="I115" s="21">
        <f t="shared" si="8"/>
        <v>2740.6329872491474</v>
      </c>
      <c r="J115" s="20">
        <v>530</v>
      </c>
      <c r="K115" s="20">
        <v>80</v>
      </c>
      <c r="L115" s="36">
        <f t="shared" si="9"/>
        <v>3351</v>
      </c>
      <c r="M115" s="23">
        <v>556</v>
      </c>
      <c r="N115" s="24">
        <f t="shared" si="10"/>
        <v>3907</v>
      </c>
      <c r="O115" s="23">
        <v>1036</v>
      </c>
      <c r="P115" s="24">
        <f t="shared" si="11"/>
        <v>4943</v>
      </c>
    </row>
    <row r="116" spans="1:16" ht="15.75" x14ac:dyDescent="0.25">
      <c r="A116" s="16">
        <f t="shared" si="6"/>
        <v>110</v>
      </c>
      <c r="B116" s="25">
        <v>220139</v>
      </c>
      <c r="C116" s="26" t="s">
        <v>434</v>
      </c>
      <c r="D116" s="23" t="s">
        <v>802</v>
      </c>
      <c r="E116" s="20">
        <v>31</v>
      </c>
      <c r="F116" s="19">
        <v>31</v>
      </c>
      <c r="G116" s="20">
        <f t="shared" si="7"/>
        <v>0</v>
      </c>
      <c r="H116" s="21">
        <v>88.407515717714432</v>
      </c>
      <c r="I116" s="21">
        <f t="shared" si="8"/>
        <v>0</v>
      </c>
      <c r="J116" s="20"/>
      <c r="K116" s="20"/>
      <c r="L116" s="36">
        <f t="shared" si="9"/>
        <v>0</v>
      </c>
      <c r="M116" s="23">
        <v>463</v>
      </c>
      <c r="N116" s="24">
        <f t="shared" si="10"/>
        <v>463</v>
      </c>
      <c r="O116" s="23">
        <v>0</v>
      </c>
      <c r="P116" s="24">
        <f t="shared" si="11"/>
        <v>463</v>
      </c>
    </row>
    <row r="117" spans="1:16" ht="15.75" x14ac:dyDescent="0.25">
      <c r="A117" s="16">
        <f t="shared" si="6"/>
        <v>111</v>
      </c>
      <c r="B117" s="25">
        <v>220142</v>
      </c>
      <c r="C117" s="26" t="s">
        <v>435</v>
      </c>
      <c r="D117" s="23" t="s">
        <v>436</v>
      </c>
      <c r="E117" s="20">
        <v>31</v>
      </c>
      <c r="F117" s="19">
        <v>31</v>
      </c>
      <c r="G117" s="20">
        <f t="shared" si="7"/>
        <v>0</v>
      </c>
      <c r="H117" s="21">
        <v>88.407515717714432</v>
      </c>
      <c r="I117" s="21">
        <f t="shared" si="8"/>
        <v>0</v>
      </c>
      <c r="J117" s="20"/>
      <c r="K117" s="20"/>
      <c r="L117" s="36">
        <f t="shared" si="9"/>
        <v>0</v>
      </c>
      <c r="M117" s="23">
        <v>445</v>
      </c>
      <c r="N117" s="24">
        <f t="shared" si="10"/>
        <v>445</v>
      </c>
      <c r="O117" s="23">
        <v>0</v>
      </c>
      <c r="P117" s="24">
        <f t="shared" si="11"/>
        <v>445</v>
      </c>
    </row>
    <row r="118" spans="1:16" ht="15.75" x14ac:dyDescent="0.25">
      <c r="A118" s="16">
        <f t="shared" si="6"/>
        <v>112</v>
      </c>
      <c r="B118" s="25">
        <v>220148</v>
      </c>
      <c r="C118" s="26" t="s">
        <v>437</v>
      </c>
      <c r="D118" s="23" t="s">
        <v>438</v>
      </c>
      <c r="E118" s="20">
        <v>31</v>
      </c>
      <c r="F118" s="19"/>
      <c r="G118" s="20">
        <f t="shared" si="7"/>
        <v>31</v>
      </c>
      <c r="H118" s="21">
        <v>88.407515717714432</v>
      </c>
      <c r="I118" s="21">
        <f t="shared" si="8"/>
        <v>2740.6329872491474</v>
      </c>
      <c r="J118" s="20"/>
      <c r="K118" s="20">
        <v>80</v>
      </c>
      <c r="L118" s="36">
        <f t="shared" si="9"/>
        <v>2821</v>
      </c>
      <c r="M118" s="23">
        <v>556</v>
      </c>
      <c r="N118" s="24">
        <f t="shared" si="10"/>
        <v>3377</v>
      </c>
      <c r="O118" s="23">
        <v>1036</v>
      </c>
      <c r="P118" s="24">
        <f t="shared" si="11"/>
        <v>4413</v>
      </c>
    </row>
    <row r="119" spans="1:16" ht="15.75" x14ac:dyDescent="0.25">
      <c r="A119" s="16">
        <f t="shared" si="6"/>
        <v>113</v>
      </c>
      <c r="B119" s="25">
        <v>220172</v>
      </c>
      <c r="C119" s="26" t="s">
        <v>439</v>
      </c>
      <c r="D119" s="23" t="s">
        <v>440</v>
      </c>
      <c r="E119" s="20">
        <v>31</v>
      </c>
      <c r="F119" s="19">
        <v>31</v>
      </c>
      <c r="G119" s="20">
        <f t="shared" si="7"/>
        <v>0</v>
      </c>
      <c r="H119" s="21">
        <v>88.407515717714432</v>
      </c>
      <c r="I119" s="21">
        <f t="shared" si="8"/>
        <v>0</v>
      </c>
      <c r="J119" s="20"/>
      <c r="K119" s="20"/>
      <c r="L119" s="36">
        <f t="shared" si="9"/>
        <v>0</v>
      </c>
      <c r="M119" s="23">
        <v>408</v>
      </c>
      <c r="N119" s="24">
        <f t="shared" si="10"/>
        <v>408</v>
      </c>
      <c r="O119" s="23">
        <v>0</v>
      </c>
      <c r="P119" s="24">
        <f t="shared" si="11"/>
        <v>408</v>
      </c>
    </row>
    <row r="120" spans="1:16" ht="15.75" x14ac:dyDescent="0.25">
      <c r="A120" s="16">
        <f t="shared" si="6"/>
        <v>114</v>
      </c>
      <c r="B120" s="25">
        <v>220174</v>
      </c>
      <c r="C120" s="26" t="s">
        <v>441</v>
      </c>
      <c r="D120" s="23" t="s">
        <v>408</v>
      </c>
      <c r="E120" s="20">
        <v>31</v>
      </c>
      <c r="F120" s="19">
        <v>5</v>
      </c>
      <c r="G120" s="20">
        <f t="shared" si="7"/>
        <v>26</v>
      </c>
      <c r="H120" s="21">
        <v>88.407515717714432</v>
      </c>
      <c r="I120" s="21">
        <f t="shared" si="8"/>
        <v>2298.5954086605752</v>
      </c>
      <c r="J120" s="20">
        <v>5</v>
      </c>
      <c r="K120" s="20">
        <v>80</v>
      </c>
      <c r="L120" s="36">
        <f t="shared" si="9"/>
        <v>2384</v>
      </c>
      <c r="M120" s="23">
        <v>519</v>
      </c>
      <c r="N120" s="24">
        <f t="shared" si="10"/>
        <v>2903</v>
      </c>
      <c r="O120" s="23">
        <v>869</v>
      </c>
      <c r="P120" s="24">
        <f t="shared" si="11"/>
        <v>3772</v>
      </c>
    </row>
    <row r="121" spans="1:16" ht="15.75" x14ac:dyDescent="0.25">
      <c r="A121" s="16">
        <f t="shared" si="6"/>
        <v>115</v>
      </c>
      <c r="B121" s="25">
        <v>220175</v>
      </c>
      <c r="C121" s="26" t="s">
        <v>442</v>
      </c>
      <c r="D121" s="23" t="s">
        <v>443</v>
      </c>
      <c r="E121" s="20">
        <v>31</v>
      </c>
      <c r="F121" s="19">
        <v>31</v>
      </c>
      <c r="G121" s="20">
        <f t="shared" si="7"/>
        <v>0</v>
      </c>
      <c r="H121" s="21">
        <v>88.407515717714432</v>
      </c>
      <c r="I121" s="21">
        <f t="shared" si="8"/>
        <v>0</v>
      </c>
      <c r="J121" s="20"/>
      <c r="K121" s="20"/>
      <c r="L121" s="36">
        <f t="shared" si="9"/>
        <v>0</v>
      </c>
      <c r="M121" s="23">
        <v>537</v>
      </c>
      <c r="N121" s="24">
        <f t="shared" si="10"/>
        <v>537</v>
      </c>
      <c r="O121" s="23">
        <v>0</v>
      </c>
      <c r="P121" s="24">
        <f t="shared" si="11"/>
        <v>537</v>
      </c>
    </row>
    <row r="122" spans="1:16" ht="15.75" x14ac:dyDescent="0.25">
      <c r="A122" s="16">
        <f t="shared" si="6"/>
        <v>116</v>
      </c>
      <c r="B122" s="25">
        <v>220182</v>
      </c>
      <c r="C122" s="26" t="s">
        <v>444</v>
      </c>
      <c r="D122" s="23" t="s">
        <v>445</v>
      </c>
      <c r="E122" s="20">
        <v>31</v>
      </c>
      <c r="F122" s="19">
        <v>28</v>
      </c>
      <c r="G122" s="20">
        <f t="shared" si="7"/>
        <v>3</v>
      </c>
      <c r="H122" s="21">
        <v>88.407515717714432</v>
      </c>
      <c r="I122" s="21">
        <f t="shared" si="8"/>
        <v>265.2225471531433</v>
      </c>
      <c r="J122" s="20">
        <v>50</v>
      </c>
      <c r="K122" s="20">
        <v>80</v>
      </c>
      <c r="L122" s="36">
        <f t="shared" si="9"/>
        <v>395</v>
      </c>
      <c r="M122" s="23">
        <v>482</v>
      </c>
      <c r="N122" s="24">
        <f t="shared" si="10"/>
        <v>877</v>
      </c>
      <c r="O122" s="23">
        <v>100</v>
      </c>
      <c r="P122" s="24">
        <f t="shared" si="11"/>
        <v>977</v>
      </c>
    </row>
    <row r="123" spans="1:16" ht="15.75" x14ac:dyDescent="0.25">
      <c r="A123" s="16">
        <f t="shared" si="6"/>
        <v>117</v>
      </c>
      <c r="B123" s="25">
        <v>220195</v>
      </c>
      <c r="C123" s="26" t="s">
        <v>446</v>
      </c>
      <c r="D123" s="23" t="s">
        <v>431</v>
      </c>
      <c r="E123" s="20">
        <v>31</v>
      </c>
      <c r="F123" s="19">
        <v>18</v>
      </c>
      <c r="G123" s="20">
        <f t="shared" si="7"/>
        <v>13</v>
      </c>
      <c r="H123" s="21">
        <v>88.407515717714432</v>
      </c>
      <c r="I123" s="21">
        <f t="shared" si="8"/>
        <v>1149.2977043302876</v>
      </c>
      <c r="J123" s="20">
        <v>140</v>
      </c>
      <c r="K123" s="20">
        <v>80</v>
      </c>
      <c r="L123" s="36">
        <f t="shared" si="9"/>
        <v>1369</v>
      </c>
      <c r="M123" s="23">
        <v>463</v>
      </c>
      <c r="N123" s="24">
        <f t="shared" si="10"/>
        <v>1832</v>
      </c>
      <c r="O123" s="23">
        <v>434</v>
      </c>
      <c r="P123" s="24">
        <f t="shared" si="11"/>
        <v>2266</v>
      </c>
    </row>
    <row r="124" spans="1:16" ht="15.75" x14ac:dyDescent="0.25">
      <c r="A124" s="16">
        <f t="shared" si="6"/>
        <v>118</v>
      </c>
      <c r="B124" s="25">
        <v>220199</v>
      </c>
      <c r="C124" s="26" t="s">
        <v>447</v>
      </c>
      <c r="D124" s="23" t="s">
        <v>448</v>
      </c>
      <c r="E124" s="20">
        <v>31</v>
      </c>
      <c r="F124" s="19">
        <v>31</v>
      </c>
      <c r="G124" s="20">
        <f t="shared" si="7"/>
        <v>0</v>
      </c>
      <c r="H124" s="21">
        <v>88.407515717714432</v>
      </c>
      <c r="I124" s="21">
        <f t="shared" si="8"/>
        <v>0</v>
      </c>
      <c r="J124" s="20"/>
      <c r="K124" s="20"/>
      <c r="L124" s="36">
        <f t="shared" si="9"/>
        <v>0</v>
      </c>
      <c r="M124" s="23">
        <v>463</v>
      </c>
      <c r="N124" s="24">
        <f t="shared" si="10"/>
        <v>463</v>
      </c>
      <c r="O124" s="23">
        <v>0</v>
      </c>
      <c r="P124" s="24">
        <f t="shared" si="11"/>
        <v>463</v>
      </c>
    </row>
    <row r="125" spans="1:16" ht="15.75" x14ac:dyDescent="0.25">
      <c r="A125" s="16">
        <f t="shared" si="6"/>
        <v>119</v>
      </c>
      <c r="B125" s="25">
        <v>220206</v>
      </c>
      <c r="C125" s="26" t="s">
        <v>449</v>
      </c>
      <c r="D125" s="23" t="s">
        <v>418</v>
      </c>
      <c r="E125" s="20">
        <v>31</v>
      </c>
      <c r="F125" s="19">
        <v>31</v>
      </c>
      <c r="G125" s="20">
        <f t="shared" si="7"/>
        <v>0</v>
      </c>
      <c r="H125" s="21">
        <v>88.407515717714432</v>
      </c>
      <c r="I125" s="21">
        <f t="shared" si="8"/>
        <v>0</v>
      </c>
      <c r="J125" s="20"/>
      <c r="K125" s="20"/>
      <c r="L125" s="36">
        <f t="shared" si="9"/>
        <v>0</v>
      </c>
      <c r="M125" s="23">
        <v>445</v>
      </c>
      <c r="N125" s="24">
        <f t="shared" si="10"/>
        <v>445</v>
      </c>
      <c r="O125" s="23">
        <v>0</v>
      </c>
      <c r="P125" s="24">
        <f t="shared" si="11"/>
        <v>445</v>
      </c>
    </row>
    <row r="126" spans="1:16" ht="15.75" x14ac:dyDescent="0.25">
      <c r="A126" s="16">
        <f t="shared" si="6"/>
        <v>120</v>
      </c>
      <c r="B126" s="25">
        <v>220211</v>
      </c>
      <c r="C126" s="26" t="s">
        <v>450</v>
      </c>
      <c r="D126" s="23" t="s">
        <v>400</v>
      </c>
      <c r="E126" s="20">
        <v>31</v>
      </c>
      <c r="F126" s="19">
        <v>31</v>
      </c>
      <c r="G126" s="20">
        <f t="shared" si="7"/>
        <v>0</v>
      </c>
      <c r="H126" s="21">
        <v>88.407515717714432</v>
      </c>
      <c r="I126" s="21">
        <f t="shared" si="8"/>
        <v>0</v>
      </c>
      <c r="J126" s="20"/>
      <c r="K126" s="20"/>
      <c r="L126" s="36">
        <f t="shared" si="9"/>
        <v>0</v>
      </c>
      <c r="M126" s="23">
        <v>500</v>
      </c>
      <c r="N126" s="24">
        <f t="shared" si="10"/>
        <v>500</v>
      </c>
      <c r="O126" s="23">
        <v>0</v>
      </c>
      <c r="P126" s="24">
        <f t="shared" si="11"/>
        <v>500</v>
      </c>
    </row>
    <row r="127" spans="1:16" ht="15.75" x14ac:dyDescent="0.25">
      <c r="A127" s="16">
        <f t="shared" si="6"/>
        <v>121</v>
      </c>
      <c r="B127" s="25">
        <v>220213</v>
      </c>
      <c r="C127" s="26" t="s">
        <v>451</v>
      </c>
      <c r="D127" s="23" t="s">
        <v>414</v>
      </c>
      <c r="E127" s="20">
        <v>31</v>
      </c>
      <c r="F127" s="19"/>
      <c r="G127" s="20">
        <f t="shared" si="7"/>
        <v>31</v>
      </c>
      <c r="H127" s="21">
        <v>88.407515717714432</v>
      </c>
      <c r="I127" s="21">
        <f t="shared" si="8"/>
        <v>2740.6329872491474</v>
      </c>
      <c r="J127" s="20"/>
      <c r="K127" s="20">
        <v>80</v>
      </c>
      <c r="L127" s="36">
        <f t="shared" si="9"/>
        <v>2821</v>
      </c>
      <c r="M127" s="23">
        <v>519</v>
      </c>
      <c r="N127" s="24">
        <f t="shared" si="10"/>
        <v>3340</v>
      </c>
      <c r="O127" s="23">
        <v>1036</v>
      </c>
      <c r="P127" s="24">
        <f t="shared" si="11"/>
        <v>4376</v>
      </c>
    </row>
    <row r="128" spans="1:16" ht="15.75" x14ac:dyDescent="0.25">
      <c r="A128" s="16">
        <f t="shared" si="6"/>
        <v>122</v>
      </c>
      <c r="B128" s="25">
        <v>220219</v>
      </c>
      <c r="C128" s="26" t="s">
        <v>452</v>
      </c>
      <c r="D128" s="23" t="s">
        <v>453</v>
      </c>
      <c r="E128" s="20">
        <v>31</v>
      </c>
      <c r="F128" s="19">
        <v>26</v>
      </c>
      <c r="G128" s="20">
        <f t="shared" si="7"/>
        <v>5</v>
      </c>
      <c r="H128" s="21">
        <v>88.407515717714432</v>
      </c>
      <c r="I128" s="21">
        <f t="shared" si="8"/>
        <v>442.03757858857216</v>
      </c>
      <c r="J128" s="20">
        <v>105</v>
      </c>
      <c r="K128" s="20">
        <v>80</v>
      </c>
      <c r="L128" s="36">
        <f t="shared" si="9"/>
        <v>627</v>
      </c>
      <c r="M128" s="23">
        <v>445</v>
      </c>
      <c r="N128" s="24">
        <f t="shared" si="10"/>
        <v>1072</v>
      </c>
      <c r="O128" s="23">
        <v>167</v>
      </c>
      <c r="P128" s="24">
        <f t="shared" si="11"/>
        <v>1239</v>
      </c>
    </row>
    <row r="129" spans="1:16" ht="15.75" x14ac:dyDescent="0.25">
      <c r="A129" s="16">
        <f t="shared" si="6"/>
        <v>123</v>
      </c>
      <c r="B129" s="25">
        <v>220220</v>
      </c>
      <c r="C129" s="26" t="s">
        <v>454</v>
      </c>
      <c r="D129" s="23" t="s">
        <v>462</v>
      </c>
      <c r="E129" s="20">
        <v>31</v>
      </c>
      <c r="F129" s="19">
        <v>31</v>
      </c>
      <c r="G129" s="20">
        <f t="shared" si="7"/>
        <v>0</v>
      </c>
      <c r="H129" s="21">
        <v>88.407515717714432</v>
      </c>
      <c r="I129" s="21">
        <f t="shared" si="8"/>
        <v>0</v>
      </c>
      <c r="J129" s="20"/>
      <c r="K129" s="20"/>
      <c r="L129" s="36">
        <f t="shared" si="9"/>
        <v>0</v>
      </c>
      <c r="M129" s="23">
        <v>519</v>
      </c>
      <c r="N129" s="24">
        <f t="shared" si="10"/>
        <v>519</v>
      </c>
      <c r="O129" s="23">
        <v>0</v>
      </c>
      <c r="P129" s="24">
        <f t="shared" si="11"/>
        <v>519</v>
      </c>
    </row>
    <row r="130" spans="1:16" ht="15.75" x14ac:dyDescent="0.25">
      <c r="A130" s="16">
        <f t="shared" si="6"/>
        <v>124</v>
      </c>
      <c r="B130" s="25">
        <v>220223</v>
      </c>
      <c r="C130" s="26" t="s">
        <v>456</v>
      </c>
      <c r="D130" s="23" t="s">
        <v>555</v>
      </c>
      <c r="E130" s="20">
        <v>31</v>
      </c>
      <c r="F130" s="19">
        <v>31</v>
      </c>
      <c r="G130" s="20">
        <f t="shared" si="7"/>
        <v>0</v>
      </c>
      <c r="H130" s="21">
        <v>88.407515717714432</v>
      </c>
      <c r="I130" s="21">
        <f t="shared" si="8"/>
        <v>0</v>
      </c>
      <c r="J130" s="20"/>
      <c r="K130" s="20"/>
      <c r="L130" s="36">
        <f t="shared" si="9"/>
        <v>0</v>
      </c>
      <c r="M130" s="23">
        <v>463</v>
      </c>
      <c r="N130" s="24">
        <f t="shared" si="10"/>
        <v>463</v>
      </c>
      <c r="O130" s="23">
        <v>0</v>
      </c>
      <c r="P130" s="24">
        <f t="shared" si="11"/>
        <v>463</v>
      </c>
    </row>
    <row r="131" spans="1:16" ht="15.75" x14ac:dyDescent="0.25">
      <c r="A131" s="16">
        <f t="shared" si="6"/>
        <v>125</v>
      </c>
      <c r="B131" s="25">
        <v>220227</v>
      </c>
      <c r="C131" s="26" t="s">
        <v>457</v>
      </c>
      <c r="D131" s="23" t="s">
        <v>475</v>
      </c>
      <c r="E131" s="20">
        <v>31</v>
      </c>
      <c r="F131" s="19">
        <v>31</v>
      </c>
      <c r="G131" s="20">
        <f t="shared" si="7"/>
        <v>0</v>
      </c>
      <c r="H131" s="21">
        <v>88.407515717714432</v>
      </c>
      <c r="I131" s="21">
        <f t="shared" si="8"/>
        <v>0</v>
      </c>
      <c r="J131" s="20"/>
      <c r="K131" s="20"/>
      <c r="L131" s="36">
        <f t="shared" si="9"/>
        <v>0</v>
      </c>
      <c r="M131" s="23">
        <v>370</v>
      </c>
      <c r="N131" s="24">
        <f t="shared" si="10"/>
        <v>370</v>
      </c>
      <c r="O131" s="23">
        <v>0</v>
      </c>
      <c r="P131" s="24">
        <f t="shared" si="11"/>
        <v>370</v>
      </c>
    </row>
    <row r="132" spans="1:16" ht="15.75" x14ac:dyDescent="0.25">
      <c r="A132" s="16">
        <f t="shared" si="6"/>
        <v>126</v>
      </c>
      <c r="B132" s="25">
        <v>220230</v>
      </c>
      <c r="C132" s="26" t="s">
        <v>459</v>
      </c>
      <c r="D132" s="23" t="s">
        <v>460</v>
      </c>
      <c r="E132" s="20">
        <v>31</v>
      </c>
      <c r="F132" s="19">
        <v>15</v>
      </c>
      <c r="G132" s="20">
        <f t="shared" si="7"/>
        <v>16</v>
      </c>
      <c r="H132" s="21">
        <v>88.407515717714432</v>
      </c>
      <c r="I132" s="21">
        <f t="shared" si="8"/>
        <v>1414.5202514834309</v>
      </c>
      <c r="J132" s="20"/>
      <c r="K132" s="20">
        <v>80</v>
      </c>
      <c r="L132" s="36">
        <f t="shared" si="9"/>
        <v>1495</v>
      </c>
      <c r="M132" s="23">
        <v>1081</v>
      </c>
      <c r="N132" s="24">
        <f t="shared" si="10"/>
        <v>2576</v>
      </c>
      <c r="O132" s="23">
        <v>535</v>
      </c>
      <c r="P132" s="24">
        <f t="shared" si="11"/>
        <v>3111</v>
      </c>
    </row>
    <row r="133" spans="1:16" ht="15.75" x14ac:dyDescent="0.25">
      <c r="A133" s="16">
        <f t="shared" si="6"/>
        <v>127</v>
      </c>
      <c r="B133" s="25">
        <v>220240</v>
      </c>
      <c r="C133" s="26" t="s">
        <v>461</v>
      </c>
      <c r="D133" s="23" t="s">
        <v>462</v>
      </c>
      <c r="E133" s="20">
        <v>31</v>
      </c>
      <c r="F133" s="19">
        <v>10</v>
      </c>
      <c r="G133" s="20">
        <f t="shared" si="7"/>
        <v>21</v>
      </c>
      <c r="H133" s="21">
        <v>88.407515717714432</v>
      </c>
      <c r="I133" s="21">
        <f t="shared" si="8"/>
        <v>1856.5578300720031</v>
      </c>
      <c r="J133" s="20">
        <v>45</v>
      </c>
      <c r="K133" s="20">
        <v>80</v>
      </c>
      <c r="L133" s="36">
        <f t="shared" si="9"/>
        <v>1982</v>
      </c>
      <c r="M133" s="23">
        <v>556</v>
      </c>
      <c r="N133" s="24">
        <f t="shared" si="10"/>
        <v>2538</v>
      </c>
      <c r="O133" s="23">
        <v>702</v>
      </c>
      <c r="P133" s="24">
        <f t="shared" si="11"/>
        <v>3240</v>
      </c>
    </row>
    <row r="134" spans="1:16" ht="15.75" x14ac:dyDescent="0.25">
      <c r="A134" s="16">
        <f t="shared" si="6"/>
        <v>128</v>
      </c>
      <c r="B134" s="25">
        <v>220243</v>
      </c>
      <c r="C134" s="26" t="s">
        <v>463</v>
      </c>
      <c r="D134" s="23" t="s">
        <v>464</v>
      </c>
      <c r="E134" s="20">
        <v>31</v>
      </c>
      <c r="F134" s="19">
        <v>28</v>
      </c>
      <c r="G134" s="20">
        <f t="shared" si="7"/>
        <v>3</v>
      </c>
      <c r="H134" s="21">
        <v>88.407515717714432</v>
      </c>
      <c r="I134" s="21">
        <f t="shared" si="8"/>
        <v>265.2225471531433</v>
      </c>
      <c r="J134" s="20"/>
      <c r="K134" s="20">
        <v>80</v>
      </c>
      <c r="L134" s="36">
        <f t="shared" si="9"/>
        <v>345</v>
      </c>
      <c r="M134" s="23">
        <v>519</v>
      </c>
      <c r="N134" s="24">
        <f t="shared" si="10"/>
        <v>864</v>
      </c>
      <c r="O134" s="23">
        <v>100</v>
      </c>
      <c r="P134" s="24">
        <f t="shared" si="11"/>
        <v>964</v>
      </c>
    </row>
    <row r="135" spans="1:16" ht="15.75" x14ac:dyDescent="0.25">
      <c r="A135" s="16">
        <f t="shared" ref="A135:A198" si="12">ROW()-ROW($A$6)</f>
        <v>129</v>
      </c>
      <c r="B135" s="25">
        <v>220244</v>
      </c>
      <c r="C135" s="26" t="s">
        <v>465</v>
      </c>
      <c r="D135" s="23" t="s">
        <v>466</v>
      </c>
      <c r="E135" s="20">
        <v>31</v>
      </c>
      <c r="F135" s="19">
        <v>8</v>
      </c>
      <c r="G135" s="20">
        <f t="shared" si="7"/>
        <v>23</v>
      </c>
      <c r="H135" s="21">
        <v>88.407515717714432</v>
      </c>
      <c r="I135" s="21">
        <f t="shared" si="8"/>
        <v>2033.3728615074319</v>
      </c>
      <c r="J135" s="20">
        <v>65</v>
      </c>
      <c r="K135" s="20">
        <v>80</v>
      </c>
      <c r="L135" s="36">
        <f t="shared" si="9"/>
        <v>2178</v>
      </c>
      <c r="M135" s="23">
        <v>556</v>
      </c>
      <c r="N135" s="24">
        <f t="shared" si="10"/>
        <v>2734</v>
      </c>
      <c r="O135" s="23">
        <v>769</v>
      </c>
      <c r="P135" s="24">
        <f t="shared" si="11"/>
        <v>3503</v>
      </c>
    </row>
    <row r="136" spans="1:16" ht="15.75" x14ac:dyDescent="0.25">
      <c r="A136" s="16">
        <f t="shared" si="12"/>
        <v>130</v>
      </c>
      <c r="B136" s="25">
        <v>220245</v>
      </c>
      <c r="C136" s="26" t="s">
        <v>467</v>
      </c>
      <c r="D136" s="23" t="s">
        <v>468</v>
      </c>
      <c r="E136" s="20">
        <v>31</v>
      </c>
      <c r="F136" s="19">
        <v>31</v>
      </c>
      <c r="G136" s="20">
        <f t="shared" ref="G136:G199" si="13">E136-F136</f>
        <v>0</v>
      </c>
      <c r="H136" s="21">
        <v>88.407515717714432</v>
      </c>
      <c r="I136" s="21">
        <f t="shared" ref="I136:I199" si="14">G136*H136</f>
        <v>0</v>
      </c>
      <c r="J136" s="20"/>
      <c r="K136" s="20"/>
      <c r="L136" s="36">
        <f t="shared" ref="L136:L199" si="15">ROUND(I136+J136+K136,0)</f>
        <v>0</v>
      </c>
      <c r="M136" s="23">
        <v>482</v>
      </c>
      <c r="N136" s="24">
        <f t="shared" ref="N136:N199" si="16">L136+M136</f>
        <v>482</v>
      </c>
      <c r="O136" s="23">
        <v>0</v>
      </c>
      <c r="P136" s="24">
        <f t="shared" ref="P136:P199" si="17">N136+O136</f>
        <v>482</v>
      </c>
    </row>
    <row r="137" spans="1:16" ht="15.75" x14ac:dyDescent="0.25">
      <c r="A137" s="16">
        <f t="shared" si="12"/>
        <v>131</v>
      </c>
      <c r="B137" s="25">
        <v>220251</v>
      </c>
      <c r="C137" s="26" t="s">
        <v>469</v>
      </c>
      <c r="D137" s="23" t="s">
        <v>610</v>
      </c>
      <c r="E137" s="20">
        <v>31</v>
      </c>
      <c r="F137" s="19">
        <v>31</v>
      </c>
      <c r="G137" s="20">
        <f t="shared" si="13"/>
        <v>0</v>
      </c>
      <c r="H137" s="21">
        <v>88.407515717714432</v>
      </c>
      <c r="I137" s="21">
        <f t="shared" si="14"/>
        <v>0</v>
      </c>
      <c r="J137" s="20"/>
      <c r="K137" s="20"/>
      <c r="L137" s="36">
        <f t="shared" si="15"/>
        <v>0</v>
      </c>
      <c r="M137" s="23">
        <v>500</v>
      </c>
      <c r="N137" s="24">
        <f t="shared" si="16"/>
        <v>500</v>
      </c>
      <c r="O137" s="23">
        <v>0</v>
      </c>
      <c r="P137" s="24">
        <f t="shared" si="17"/>
        <v>500</v>
      </c>
    </row>
    <row r="138" spans="1:16" ht="15.75" x14ac:dyDescent="0.25">
      <c r="A138" s="16">
        <f t="shared" si="12"/>
        <v>132</v>
      </c>
      <c r="B138" s="25">
        <v>220262</v>
      </c>
      <c r="C138" s="26" t="s">
        <v>470</v>
      </c>
      <c r="D138" s="23" t="s">
        <v>471</v>
      </c>
      <c r="E138" s="20">
        <v>31</v>
      </c>
      <c r="F138" s="19">
        <v>31</v>
      </c>
      <c r="G138" s="20">
        <f t="shared" si="13"/>
        <v>0</v>
      </c>
      <c r="H138" s="21">
        <v>88.407515717714432</v>
      </c>
      <c r="I138" s="21">
        <f t="shared" si="14"/>
        <v>0</v>
      </c>
      <c r="J138" s="20"/>
      <c r="K138" s="20"/>
      <c r="L138" s="36">
        <f t="shared" si="15"/>
        <v>0</v>
      </c>
      <c r="M138" s="23">
        <v>445</v>
      </c>
      <c r="N138" s="24">
        <f t="shared" si="16"/>
        <v>445</v>
      </c>
      <c r="O138" s="23">
        <v>0</v>
      </c>
      <c r="P138" s="24">
        <f t="shared" si="17"/>
        <v>445</v>
      </c>
    </row>
    <row r="139" spans="1:16" ht="15.75" x14ac:dyDescent="0.25">
      <c r="A139" s="16">
        <f t="shared" si="12"/>
        <v>133</v>
      </c>
      <c r="B139" s="25">
        <v>220267</v>
      </c>
      <c r="C139" s="26" t="s">
        <v>472</v>
      </c>
      <c r="D139" s="23" t="s">
        <v>473</v>
      </c>
      <c r="E139" s="20">
        <v>31</v>
      </c>
      <c r="F139" s="19">
        <v>31</v>
      </c>
      <c r="G139" s="20">
        <f t="shared" si="13"/>
        <v>0</v>
      </c>
      <c r="H139" s="21">
        <v>88.407515717714432</v>
      </c>
      <c r="I139" s="21">
        <f t="shared" si="14"/>
        <v>0</v>
      </c>
      <c r="J139" s="20"/>
      <c r="K139" s="20"/>
      <c r="L139" s="36">
        <f t="shared" si="15"/>
        <v>0</v>
      </c>
      <c r="M139" s="23">
        <v>500</v>
      </c>
      <c r="N139" s="24">
        <f t="shared" si="16"/>
        <v>500</v>
      </c>
      <c r="O139" s="23">
        <v>0</v>
      </c>
      <c r="P139" s="24">
        <f t="shared" si="17"/>
        <v>500</v>
      </c>
    </row>
    <row r="140" spans="1:16" ht="15.75" x14ac:dyDescent="0.25">
      <c r="A140" s="16">
        <f t="shared" si="12"/>
        <v>134</v>
      </c>
      <c r="B140" s="25">
        <v>220268</v>
      </c>
      <c r="C140" s="26" t="s">
        <v>474</v>
      </c>
      <c r="D140" s="23" t="s">
        <v>475</v>
      </c>
      <c r="E140" s="20">
        <v>31</v>
      </c>
      <c r="F140" s="19">
        <v>31</v>
      </c>
      <c r="G140" s="20">
        <f t="shared" si="13"/>
        <v>0</v>
      </c>
      <c r="H140" s="21">
        <v>88.407515717714432</v>
      </c>
      <c r="I140" s="21">
        <f t="shared" si="14"/>
        <v>0</v>
      </c>
      <c r="J140" s="20"/>
      <c r="K140" s="20"/>
      <c r="L140" s="36">
        <f t="shared" si="15"/>
        <v>0</v>
      </c>
      <c r="M140" s="23">
        <v>445</v>
      </c>
      <c r="N140" s="24">
        <f t="shared" si="16"/>
        <v>445</v>
      </c>
      <c r="O140" s="23">
        <v>0</v>
      </c>
      <c r="P140" s="24">
        <f t="shared" si="17"/>
        <v>445</v>
      </c>
    </row>
    <row r="141" spans="1:16" ht="15.75" x14ac:dyDescent="0.25">
      <c r="A141" s="16">
        <f t="shared" si="12"/>
        <v>135</v>
      </c>
      <c r="B141" s="25">
        <v>220269</v>
      </c>
      <c r="C141" s="26" t="s">
        <v>476</v>
      </c>
      <c r="D141" s="23" t="s">
        <v>458</v>
      </c>
      <c r="E141" s="20">
        <v>31</v>
      </c>
      <c r="F141" s="19">
        <v>31</v>
      </c>
      <c r="G141" s="20">
        <f t="shared" si="13"/>
        <v>0</v>
      </c>
      <c r="H141" s="21">
        <v>88.407515717714432</v>
      </c>
      <c r="I141" s="21">
        <f t="shared" si="14"/>
        <v>0</v>
      </c>
      <c r="J141" s="20"/>
      <c r="K141" s="20"/>
      <c r="L141" s="36">
        <f t="shared" si="15"/>
        <v>0</v>
      </c>
      <c r="M141" s="23">
        <v>556</v>
      </c>
      <c r="N141" s="24">
        <f t="shared" si="16"/>
        <v>556</v>
      </c>
      <c r="O141" s="23">
        <v>0</v>
      </c>
      <c r="P141" s="24">
        <f t="shared" si="17"/>
        <v>556</v>
      </c>
    </row>
    <row r="142" spans="1:16" ht="15.75" x14ac:dyDescent="0.25">
      <c r="A142" s="16">
        <f t="shared" si="12"/>
        <v>136</v>
      </c>
      <c r="B142" s="25">
        <v>220272</v>
      </c>
      <c r="C142" s="26" t="s">
        <v>477</v>
      </c>
      <c r="D142" s="23" t="s">
        <v>478</v>
      </c>
      <c r="E142" s="20">
        <v>31</v>
      </c>
      <c r="F142" s="19">
        <v>31</v>
      </c>
      <c r="G142" s="20">
        <f t="shared" si="13"/>
        <v>0</v>
      </c>
      <c r="H142" s="21">
        <v>88.407515717714432</v>
      </c>
      <c r="I142" s="21">
        <f t="shared" si="14"/>
        <v>0</v>
      </c>
      <c r="J142" s="20"/>
      <c r="K142" s="20"/>
      <c r="L142" s="36">
        <f t="shared" si="15"/>
        <v>0</v>
      </c>
      <c r="M142" s="23">
        <v>426</v>
      </c>
      <c r="N142" s="24">
        <f t="shared" si="16"/>
        <v>426</v>
      </c>
      <c r="O142" s="23">
        <v>0</v>
      </c>
      <c r="P142" s="24">
        <f t="shared" si="17"/>
        <v>426</v>
      </c>
    </row>
    <row r="143" spans="1:16" ht="15.75" x14ac:dyDescent="0.25">
      <c r="A143" s="16">
        <f t="shared" si="12"/>
        <v>137</v>
      </c>
      <c r="B143" s="25">
        <v>220277</v>
      </c>
      <c r="C143" s="26" t="s">
        <v>479</v>
      </c>
      <c r="D143" s="23" t="s">
        <v>458</v>
      </c>
      <c r="E143" s="20">
        <v>31</v>
      </c>
      <c r="F143" s="19">
        <v>31</v>
      </c>
      <c r="G143" s="20">
        <f t="shared" si="13"/>
        <v>0</v>
      </c>
      <c r="H143" s="21">
        <v>88.407515717714432</v>
      </c>
      <c r="I143" s="21">
        <f t="shared" si="14"/>
        <v>0</v>
      </c>
      <c r="J143" s="20"/>
      <c r="K143" s="20"/>
      <c r="L143" s="36">
        <f t="shared" si="15"/>
        <v>0</v>
      </c>
      <c r="M143" s="23">
        <v>426</v>
      </c>
      <c r="N143" s="24">
        <f t="shared" si="16"/>
        <v>426</v>
      </c>
      <c r="O143" s="23">
        <v>0</v>
      </c>
      <c r="P143" s="24">
        <f t="shared" si="17"/>
        <v>426</v>
      </c>
    </row>
    <row r="144" spans="1:16" ht="15.75" x14ac:dyDescent="0.25">
      <c r="A144" s="16">
        <f t="shared" si="12"/>
        <v>138</v>
      </c>
      <c r="B144" s="25">
        <v>220285</v>
      </c>
      <c r="C144" s="26" t="s">
        <v>480</v>
      </c>
      <c r="D144" s="23" t="s">
        <v>440</v>
      </c>
      <c r="E144" s="20">
        <v>31</v>
      </c>
      <c r="F144" s="19">
        <v>31</v>
      </c>
      <c r="G144" s="20">
        <f t="shared" si="13"/>
        <v>0</v>
      </c>
      <c r="H144" s="21">
        <v>88.407515717714432</v>
      </c>
      <c r="I144" s="21">
        <f t="shared" si="14"/>
        <v>0</v>
      </c>
      <c r="J144" s="20"/>
      <c r="K144" s="20"/>
      <c r="L144" s="36">
        <f t="shared" si="15"/>
        <v>0</v>
      </c>
      <c r="M144" s="23">
        <v>500</v>
      </c>
      <c r="N144" s="24">
        <f t="shared" si="16"/>
        <v>500</v>
      </c>
      <c r="O144" s="23">
        <v>0</v>
      </c>
      <c r="P144" s="24">
        <f t="shared" si="17"/>
        <v>500</v>
      </c>
    </row>
    <row r="145" spans="1:16" ht="15.75" x14ac:dyDescent="0.25">
      <c r="A145" s="16">
        <f t="shared" si="12"/>
        <v>139</v>
      </c>
      <c r="B145" s="25">
        <v>220295</v>
      </c>
      <c r="C145" s="26" t="s">
        <v>481</v>
      </c>
      <c r="D145" s="23" t="s">
        <v>482</v>
      </c>
      <c r="E145" s="20">
        <v>31</v>
      </c>
      <c r="F145" s="19">
        <v>31</v>
      </c>
      <c r="G145" s="20">
        <f t="shared" si="13"/>
        <v>0</v>
      </c>
      <c r="H145" s="21">
        <v>88.407515717714432</v>
      </c>
      <c r="I145" s="21">
        <f t="shared" si="14"/>
        <v>0</v>
      </c>
      <c r="J145" s="20"/>
      <c r="K145" s="20"/>
      <c r="L145" s="36">
        <f t="shared" si="15"/>
        <v>0</v>
      </c>
      <c r="M145" s="23">
        <v>445</v>
      </c>
      <c r="N145" s="24">
        <f t="shared" si="16"/>
        <v>445</v>
      </c>
      <c r="O145" s="23">
        <v>0</v>
      </c>
      <c r="P145" s="24">
        <f t="shared" si="17"/>
        <v>445</v>
      </c>
    </row>
    <row r="146" spans="1:16" ht="15.75" x14ac:dyDescent="0.25">
      <c r="A146" s="16">
        <f t="shared" si="12"/>
        <v>140</v>
      </c>
      <c r="B146" s="25">
        <v>220297</v>
      </c>
      <c r="C146" s="26" t="s">
        <v>483</v>
      </c>
      <c r="D146" s="23" t="s">
        <v>484</v>
      </c>
      <c r="E146" s="20">
        <v>31</v>
      </c>
      <c r="F146" s="19">
        <v>31</v>
      </c>
      <c r="G146" s="20">
        <f t="shared" si="13"/>
        <v>0</v>
      </c>
      <c r="H146" s="21">
        <v>88.407515717714432</v>
      </c>
      <c r="I146" s="21">
        <f t="shared" si="14"/>
        <v>0</v>
      </c>
      <c r="J146" s="20"/>
      <c r="K146" s="20"/>
      <c r="L146" s="36">
        <f t="shared" si="15"/>
        <v>0</v>
      </c>
      <c r="M146" s="23">
        <v>537</v>
      </c>
      <c r="N146" s="24">
        <f t="shared" si="16"/>
        <v>537</v>
      </c>
      <c r="O146" s="23">
        <v>0</v>
      </c>
      <c r="P146" s="24">
        <f t="shared" si="17"/>
        <v>537</v>
      </c>
    </row>
    <row r="147" spans="1:16" ht="15.75" x14ac:dyDescent="0.25">
      <c r="A147" s="16">
        <f t="shared" si="12"/>
        <v>141</v>
      </c>
      <c r="B147" s="25">
        <v>220298</v>
      </c>
      <c r="C147" s="26" t="s">
        <v>485</v>
      </c>
      <c r="D147" s="23" t="s">
        <v>486</v>
      </c>
      <c r="E147" s="20">
        <v>31</v>
      </c>
      <c r="F147" s="19">
        <v>31</v>
      </c>
      <c r="G147" s="20">
        <f t="shared" si="13"/>
        <v>0</v>
      </c>
      <c r="H147" s="21">
        <v>88.407515717714432</v>
      </c>
      <c r="I147" s="21">
        <f t="shared" si="14"/>
        <v>0</v>
      </c>
      <c r="J147" s="20"/>
      <c r="K147" s="20"/>
      <c r="L147" s="36">
        <f t="shared" si="15"/>
        <v>0</v>
      </c>
      <c r="M147" s="23">
        <v>500</v>
      </c>
      <c r="N147" s="24">
        <f t="shared" si="16"/>
        <v>500</v>
      </c>
      <c r="O147" s="23">
        <v>0</v>
      </c>
      <c r="P147" s="24">
        <f t="shared" si="17"/>
        <v>500</v>
      </c>
    </row>
    <row r="148" spans="1:16" ht="15.75" x14ac:dyDescent="0.25">
      <c r="A148" s="16">
        <f t="shared" si="12"/>
        <v>142</v>
      </c>
      <c r="B148" s="25">
        <v>220324</v>
      </c>
      <c r="C148" s="26" t="s">
        <v>487</v>
      </c>
      <c r="D148" s="23" t="s">
        <v>488</v>
      </c>
      <c r="E148" s="20">
        <v>31</v>
      </c>
      <c r="F148" s="19">
        <v>31</v>
      </c>
      <c r="G148" s="20">
        <f t="shared" si="13"/>
        <v>0</v>
      </c>
      <c r="H148" s="21">
        <v>88.407515717714432</v>
      </c>
      <c r="I148" s="21">
        <f t="shared" si="14"/>
        <v>0</v>
      </c>
      <c r="J148" s="20"/>
      <c r="K148" s="20"/>
      <c r="L148" s="36">
        <f t="shared" si="15"/>
        <v>0</v>
      </c>
      <c r="M148" s="23">
        <v>537</v>
      </c>
      <c r="N148" s="24">
        <f t="shared" si="16"/>
        <v>537</v>
      </c>
      <c r="O148" s="23">
        <v>0</v>
      </c>
      <c r="P148" s="24">
        <f t="shared" si="17"/>
        <v>537</v>
      </c>
    </row>
    <row r="149" spans="1:16" ht="15.75" x14ac:dyDescent="0.25">
      <c r="A149" s="16">
        <f t="shared" si="12"/>
        <v>143</v>
      </c>
      <c r="B149" s="25">
        <v>220327</v>
      </c>
      <c r="C149" s="26" t="s">
        <v>489</v>
      </c>
      <c r="D149" s="23" t="s">
        <v>490</v>
      </c>
      <c r="E149" s="20">
        <v>31</v>
      </c>
      <c r="F149" s="19">
        <v>31</v>
      </c>
      <c r="G149" s="20">
        <f t="shared" si="13"/>
        <v>0</v>
      </c>
      <c r="H149" s="21">
        <v>88.407515717714432</v>
      </c>
      <c r="I149" s="21">
        <f t="shared" si="14"/>
        <v>0</v>
      </c>
      <c r="J149" s="20"/>
      <c r="K149" s="20"/>
      <c r="L149" s="36">
        <f t="shared" si="15"/>
        <v>0</v>
      </c>
      <c r="M149" s="23">
        <v>408</v>
      </c>
      <c r="N149" s="24">
        <f t="shared" si="16"/>
        <v>408</v>
      </c>
      <c r="O149" s="23">
        <v>0</v>
      </c>
      <c r="P149" s="24">
        <f t="shared" si="17"/>
        <v>408</v>
      </c>
    </row>
    <row r="150" spans="1:16" ht="15.75" x14ac:dyDescent="0.25">
      <c r="A150" s="16">
        <f t="shared" si="12"/>
        <v>144</v>
      </c>
      <c r="B150" s="25">
        <v>220329</v>
      </c>
      <c r="C150" s="26" t="s">
        <v>491</v>
      </c>
      <c r="D150" s="23" t="s">
        <v>433</v>
      </c>
      <c r="E150" s="20">
        <v>31</v>
      </c>
      <c r="F150" s="19">
        <v>31</v>
      </c>
      <c r="G150" s="20">
        <f t="shared" si="13"/>
        <v>0</v>
      </c>
      <c r="H150" s="21">
        <v>88.407515717714432</v>
      </c>
      <c r="I150" s="21">
        <f t="shared" si="14"/>
        <v>0</v>
      </c>
      <c r="J150" s="20"/>
      <c r="K150" s="20"/>
      <c r="L150" s="36">
        <f t="shared" si="15"/>
        <v>0</v>
      </c>
      <c r="M150" s="23">
        <v>482</v>
      </c>
      <c r="N150" s="24">
        <f t="shared" si="16"/>
        <v>482</v>
      </c>
      <c r="O150" s="23">
        <v>0</v>
      </c>
      <c r="P150" s="24">
        <f t="shared" si="17"/>
        <v>482</v>
      </c>
    </row>
    <row r="151" spans="1:16" ht="15.75" x14ac:dyDescent="0.25">
      <c r="A151" s="16">
        <f t="shared" si="12"/>
        <v>145</v>
      </c>
      <c r="B151" s="25">
        <v>220336</v>
      </c>
      <c r="C151" s="26" t="s">
        <v>492</v>
      </c>
      <c r="D151" s="23" t="s">
        <v>493</v>
      </c>
      <c r="E151" s="20">
        <v>31</v>
      </c>
      <c r="F151" s="19">
        <v>31</v>
      </c>
      <c r="G151" s="20">
        <f t="shared" si="13"/>
        <v>0</v>
      </c>
      <c r="H151" s="21">
        <v>88.407515717714432</v>
      </c>
      <c r="I151" s="21">
        <f t="shared" si="14"/>
        <v>0</v>
      </c>
      <c r="J151" s="20"/>
      <c r="K151" s="20"/>
      <c r="L151" s="36">
        <f t="shared" si="15"/>
        <v>0</v>
      </c>
      <c r="M151" s="23">
        <v>737</v>
      </c>
      <c r="N151" s="24">
        <f t="shared" si="16"/>
        <v>737</v>
      </c>
      <c r="O151" s="23">
        <v>0</v>
      </c>
      <c r="P151" s="24">
        <f t="shared" si="17"/>
        <v>737</v>
      </c>
    </row>
    <row r="152" spans="1:16" ht="15.75" x14ac:dyDescent="0.25">
      <c r="A152" s="16">
        <f t="shared" si="12"/>
        <v>146</v>
      </c>
      <c r="B152" s="25">
        <v>220337</v>
      </c>
      <c r="C152" s="26" t="s">
        <v>494</v>
      </c>
      <c r="D152" s="23" t="s">
        <v>495</v>
      </c>
      <c r="E152" s="20">
        <v>31</v>
      </c>
      <c r="F152" s="19">
        <v>31</v>
      </c>
      <c r="G152" s="20">
        <f t="shared" si="13"/>
        <v>0</v>
      </c>
      <c r="H152" s="21">
        <v>88.407515717714432</v>
      </c>
      <c r="I152" s="21">
        <f t="shared" si="14"/>
        <v>0</v>
      </c>
      <c r="J152" s="20"/>
      <c r="K152" s="20"/>
      <c r="L152" s="36">
        <f t="shared" si="15"/>
        <v>0</v>
      </c>
      <c r="M152" s="23">
        <v>556</v>
      </c>
      <c r="N152" s="24">
        <f t="shared" si="16"/>
        <v>556</v>
      </c>
      <c r="O152" s="23">
        <v>0</v>
      </c>
      <c r="P152" s="24">
        <f t="shared" si="17"/>
        <v>556</v>
      </c>
    </row>
    <row r="153" spans="1:16" ht="15.75" x14ac:dyDescent="0.25">
      <c r="A153" s="16">
        <f t="shared" si="12"/>
        <v>147</v>
      </c>
      <c r="B153" s="25">
        <v>220345</v>
      </c>
      <c r="C153" s="26" t="s">
        <v>496</v>
      </c>
      <c r="D153" s="23" t="s">
        <v>534</v>
      </c>
      <c r="E153" s="20">
        <v>31</v>
      </c>
      <c r="F153" s="19">
        <v>31</v>
      </c>
      <c r="G153" s="20">
        <f t="shared" si="13"/>
        <v>0</v>
      </c>
      <c r="H153" s="21">
        <v>88.407515717714432</v>
      </c>
      <c r="I153" s="21">
        <f t="shared" si="14"/>
        <v>0</v>
      </c>
      <c r="J153" s="20"/>
      <c r="K153" s="20"/>
      <c r="L153" s="36">
        <f t="shared" si="15"/>
        <v>0</v>
      </c>
      <c r="M153" s="23">
        <v>519</v>
      </c>
      <c r="N153" s="24">
        <f t="shared" si="16"/>
        <v>519</v>
      </c>
      <c r="O153" s="23">
        <v>0</v>
      </c>
      <c r="P153" s="24">
        <f t="shared" si="17"/>
        <v>519</v>
      </c>
    </row>
    <row r="154" spans="1:16" ht="15.75" x14ac:dyDescent="0.25">
      <c r="A154" s="16">
        <f t="shared" si="12"/>
        <v>148</v>
      </c>
      <c r="B154" s="25">
        <v>220349</v>
      </c>
      <c r="C154" s="26" t="s">
        <v>497</v>
      </c>
      <c r="D154" s="23" t="s">
        <v>498</v>
      </c>
      <c r="E154" s="20">
        <v>31</v>
      </c>
      <c r="F154" s="19">
        <v>31</v>
      </c>
      <c r="G154" s="20">
        <f t="shared" si="13"/>
        <v>0</v>
      </c>
      <c r="H154" s="21">
        <v>88.407515717714432</v>
      </c>
      <c r="I154" s="21">
        <f t="shared" si="14"/>
        <v>0</v>
      </c>
      <c r="J154" s="20"/>
      <c r="K154" s="20"/>
      <c r="L154" s="36">
        <f t="shared" si="15"/>
        <v>0</v>
      </c>
      <c r="M154" s="23">
        <v>519</v>
      </c>
      <c r="N154" s="24">
        <f t="shared" si="16"/>
        <v>519</v>
      </c>
      <c r="O154" s="23">
        <v>0</v>
      </c>
      <c r="P154" s="24">
        <f t="shared" si="17"/>
        <v>519</v>
      </c>
    </row>
    <row r="155" spans="1:16" ht="15.75" x14ac:dyDescent="0.25">
      <c r="A155" s="16">
        <f t="shared" si="12"/>
        <v>149</v>
      </c>
      <c r="B155" s="25">
        <v>220352</v>
      </c>
      <c r="C155" s="26" t="s">
        <v>499</v>
      </c>
      <c r="D155" s="23" t="s">
        <v>500</v>
      </c>
      <c r="E155" s="20">
        <v>31</v>
      </c>
      <c r="F155" s="19">
        <v>31</v>
      </c>
      <c r="G155" s="20">
        <f t="shared" si="13"/>
        <v>0</v>
      </c>
      <c r="H155" s="21">
        <v>88.407515717714432</v>
      </c>
      <c r="I155" s="21">
        <f t="shared" si="14"/>
        <v>0</v>
      </c>
      <c r="J155" s="20"/>
      <c r="K155" s="20"/>
      <c r="L155" s="36">
        <f t="shared" si="15"/>
        <v>0</v>
      </c>
      <c r="M155" s="23">
        <v>482</v>
      </c>
      <c r="N155" s="24">
        <f t="shared" si="16"/>
        <v>482</v>
      </c>
      <c r="O155" s="23">
        <v>0</v>
      </c>
      <c r="P155" s="24">
        <f t="shared" si="17"/>
        <v>482</v>
      </c>
    </row>
    <row r="156" spans="1:16" ht="15.75" x14ac:dyDescent="0.25">
      <c r="A156" s="16">
        <f t="shared" si="12"/>
        <v>150</v>
      </c>
      <c r="B156" s="25">
        <v>220353</v>
      </c>
      <c r="C156" s="26" t="s">
        <v>501</v>
      </c>
      <c r="D156" s="23" t="s">
        <v>502</v>
      </c>
      <c r="E156" s="20">
        <v>31</v>
      </c>
      <c r="F156" s="19">
        <v>31</v>
      </c>
      <c r="G156" s="20">
        <f t="shared" si="13"/>
        <v>0</v>
      </c>
      <c r="H156" s="21">
        <v>88.407515717714432</v>
      </c>
      <c r="I156" s="21">
        <f t="shared" si="14"/>
        <v>0</v>
      </c>
      <c r="J156" s="20"/>
      <c r="K156" s="20"/>
      <c r="L156" s="36">
        <f t="shared" si="15"/>
        <v>0</v>
      </c>
      <c r="M156" s="23">
        <v>537</v>
      </c>
      <c r="N156" s="24">
        <f t="shared" si="16"/>
        <v>537</v>
      </c>
      <c r="O156" s="23">
        <v>0</v>
      </c>
      <c r="P156" s="24">
        <f t="shared" si="17"/>
        <v>537</v>
      </c>
    </row>
    <row r="157" spans="1:16" ht="15.75" x14ac:dyDescent="0.25">
      <c r="A157" s="16">
        <f t="shared" si="12"/>
        <v>151</v>
      </c>
      <c r="B157" s="25">
        <v>220355</v>
      </c>
      <c r="C157" s="26" t="s">
        <v>503</v>
      </c>
      <c r="D157" s="23" t="s">
        <v>423</v>
      </c>
      <c r="E157" s="20">
        <v>31</v>
      </c>
      <c r="F157" s="19">
        <v>31</v>
      </c>
      <c r="G157" s="20">
        <f t="shared" si="13"/>
        <v>0</v>
      </c>
      <c r="H157" s="21">
        <v>88.407515717714432</v>
      </c>
      <c r="I157" s="21">
        <f t="shared" si="14"/>
        <v>0</v>
      </c>
      <c r="J157" s="20"/>
      <c r="K157" s="20"/>
      <c r="L157" s="36">
        <f t="shared" si="15"/>
        <v>0</v>
      </c>
      <c r="M157" s="23">
        <v>482</v>
      </c>
      <c r="N157" s="24">
        <f t="shared" si="16"/>
        <v>482</v>
      </c>
      <c r="O157" s="23">
        <v>0</v>
      </c>
      <c r="P157" s="24">
        <f t="shared" si="17"/>
        <v>482</v>
      </c>
    </row>
    <row r="158" spans="1:16" ht="15.75" x14ac:dyDescent="0.25">
      <c r="A158" s="16">
        <f t="shared" si="12"/>
        <v>152</v>
      </c>
      <c r="B158" s="25">
        <v>220361</v>
      </c>
      <c r="C158" s="26" t="s">
        <v>504</v>
      </c>
      <c r="D158" s="23" t="s">
        <v>505</v>
      </c>
      <c r="E158" s="20">
        <v>31</v>
      </c>
      <c r="F158" s="19">
        <v>31</v>
      </c>
      <c r="G158" s="20">
        <f t="shared" si="13"/>
        <v>0</v>
      </c>
      <c r="H158" s="21">
        <v>88.407515717714432</v>
      </c>
      <c r="I158" s="21">
        <f t="shared" si="14"/>
        <v>0</v>
      </c>
      <c r="J158" s="20"/>
      <c r="K158" s="20"/>
      <c r="L158" s="36">
        <f t="shared" si="15"/>
        <v>0</v>
      </c>
      <c r="M158" s="23">
        <v>408</v>
      </c>
      <c r="N158" s="24">
        <f t="shared" si="16"/>
        <v>408</v>
      </c>
      <c r="O158" s="23">
        <v>0</v>
      </c>
      <c r="P158" s="24">
        <f t="shared" si="17"/>
        <v>408</v>
      </c>
    </row>
    <row r="159" spans="1:16" ht="15.75" x14ac:dyDescent="0.25">
      <c r="A159" s="16">
        <f t="shared" si="12"/>
        <v>153</v>
      </c>
      <c r="B159" s="25">
        <v>220364</v>
      </c>
      <c r="C159" s="26" t="s">
        <v>506</v>
      </c>
      <c r="D159" s="23" t="s">
        <v>507</v>
      </c>
      <c r="E159" s="20">
        <v>31</v>
      </c>
      <c r="F159" s="19">
        <v>31</v>
      </c>
      <c r="G159" s="20">
        <f t="shared" si="13"/>
        <v>0</v>
      </c>
      <c r="H159" s="21">
        <v>88.407515717714432</v>
      </c>
      <c r="I159" s="21">
        <f t="shared" si="14"/>
        <v>0</v>
      </c>
      <c r="J159" s="20"/>
      <c r="K159" s="20"/>
      <c r="L159" s="36">
        <f t="shared" si="15"/>
        <v>0</v>
      </c>
      <c r="M159" s="23">
        <v>519</v>
      </c>
      <c r="N159" s="24">
        <f t="shared" si="16"/>
        <v>519</v>
      </c>
      <c r="O159" s="23">
        <v>0</v>
      </c>
      <c r="P159" s="24">
        <f t="shared" si="17"/>
        <v>519</v>
      </c>
    </row>
    <row r="160" spans="1:16" ht="15.75" x14ac:dyDescent="0.25">
      <c r="A160" s="16">
        <f t="shared" si="12"/>
        <v>154</v>
      </c>
      <c r="B160" s="25">
        <v>220372</v>
      </c>
      <c r="C160" s="26" t="s">
        <v>508</v>
      </c>
      <c r="D160" s="23" t="s">
        <v>406</v>
      </c>
      <c r="E160" s="20">
        <v>31</v>
      </c>
      <c r="F160" s="19">
        <v>31</v>
      </c>
      <c r="G160" s="20">
        <f t="shared" si="13"/>
        <v>0</v>
      </c>
      <c r="H160" s="21">
        <v>88.407515717714432</v>
      </c>
      <c r="I160" s="21">
        <f t="shared" si="14"/>
        <v>0</v>
      </c>
      <c r="J160" s="20"/>
      <c r="K160" s="20"/>
      <c r="L160" s="36">
        <f t="shared" si="15"/>
        <v>0</v>
      </c>
      <c r="M160" s="23">
        <v>500</v>
      </c>
      <c r="N160" s="24">
        <f t="shared" si="16"/>
        <v>500</v>
      </c>
      <c r="O160" s="23">
        <v>0</v>
      </c>
      <c r="P160" s="24">
        <f t="shared" si="17"/>
        <v>500</v>
      </c>
    </row>
    <row r="161" spans="1:16" ht="15.75" x14ac:dyDescent="0.25">
      <c r="A161" s="16">
        <f t="shared" si="12"/>
        <v>155</v>
      </c>
      <c r="B161" s="25">
        <v>220376</v>
      </c>
      <c r="C161" s="26" t="s">
        <v>509</v>
      </c>
      <c r="D161" s="23" t="s">
        <v>510</v>
      </c>
      <c r="E161" s="20">
        <v>31</v>
      </c>
      <c r="F161" s="19">
        <v>28</v>
      </c>
      <c r="G161" s="20">
        <f t="shared" si="13"/>
        <v>3</v>
      </c>
      <c r="H161" s="21">
        <v>88.407515717714432</v>
      </c>
      <c r="I161" s="21">
        <f t="shared" si="14"/>
        <v>265.2225471531433</v>
      </c>
      <c r="J161" s="20">
        <v>5</v>
      </c>
      <c r="K161" s="20">
        <v>80</v>
      </c>
      <c r="L161" s="36">
        <f t="shared" si="15"/>
        <v>350</v>
      </c>
      <c r="M161" s="23">
        <v>500</v>
      </c>
      <c r="N161" s="24">
        <f t="shared" si="16"/>
        <v>850</v>
      </c>
      <c r="O161" s="23">
        <v>100</v>
      </c>
      <c r="P161" s="24">
        <f t="shared" si="17"/>
        <v>950</v>
      </c>
    </row>
    <row r="162" spans="1:16" ht="15.75" x14ac:dyDescent="0.25">
      <c r="A162" s="16">
        <f t="shared" si="12"/>
        <v>156</v>
      </c>
      <c r="B162" s="25">
        <v>220390</v>
      </c>
      <c r="C162" s="26" t="s">
        <v>511</v>
      </c>
      <c r="D162" s="23" t="s">
        <v>512</v>
      </c>
      <c r="E162" s="20">
        <v>31</v>
      </c>
      <c r="F162" s="19"/>
      <c r="G162" s="20">
        <f t="shared" si="13"/>
        <v>31</v>
      </c>
      <c r="H162" s="21">
        <v>88.407515717714432</v>
      </c>
      <c r="I162" s="21">
        <f t="shared" si="14"/>
        <v>2740.6329872491474</v>
      </c>
      <c r="J162" s="20"/>
      <c r="K162" s="20">
        <v>80</v>
      </c>
      <c r="L162" s="36">
        <f t="shared" si="15"/>
        <v>2821</v>
      </c>
      <c r="M162" s="23">
        <v>556</v>
      </c>
      <c r="N162" s="24">
        <f t="shared" si="16"/>
        <v>3377</v>
      </c>
      <c r="O162" s="23">
        <v>1036</v>
      </c>
      <c r="P162" s="24">
        <f t="shared" si="17"/>
        <v>4413</v>
      </c>
    </row>
    <row r="163" spans="1:16" ht="15.75" x14ac:dyDescent="0.25">
      <c r="A163" s="16">
        <f t="shared" si="12"/>
        <v>157</v>
      </c>
      <c r="B163" s="25">
        <v>220399</v>
      </c>
      <c r="C163" s="26" t="s">
        <v>513</v>
      </c>
      <c r="D163" s="23" t="s">
        <v>514</v>
      </c>
      <c r="E163" s="20">
        <v>31</v>
      </c>
      <c r="F163" s="19">
        <v>31</v>
      </c>
      <c r="G163" s="20">
        <f t="shared" si="13"/>
        <v>0</v>
      </c>
      <c r="H163" s="21">
        <v>88.407515717714432</v>
      </c>
      <c r="I163" s="21">
        <f t="shared" si="14"/>
        <v>0</v>
      </c>
      <c r="J163" s="20"/>
      <c r="K163" s="20"/>
      <c r="L163" s="36">
        <f t="shared" si="15"/>
        <v>0</v>
      </c>
      <c r="M163" s="23">
        <v>500</v>
      </c>
      <c r="N163" s="24">
        <f t="shared" si="16"/>
        <v>500</v>
      </c>
      <c r="O163" s="23">
        <v>0</v>
      </c>
      <c r="P163" s="24">
        <f t="shared" si="17"/>
        <v>500</v>
      </c>
    </row>
    <row r="164" spans="1:16" ht="15.75" x14ac:dyDescent="0.25">
      <c r="A164" s="16">
        <f t="shared" si="12"/>
        <v>158</v>
      </c>
      <c r="B164" s="25">
        <v>220402</v>
      </c>
      <c r="C164" s="26" t="s">
        <v>515</v>
      </c>
      <c r="D164" s="23" t="s">
        <v>516</v>
      </c>
      <c r="E164" s="20">
        <v>31</v>
      </c>
      <c r="F164" s="19">
        <v>31</v>
      </c>
      <c r="G164" s="20">
        <f t="shared" si="13"/>
        <v>0</v>
      </c>
      <c r="H164" s="21">
        <v>88.407515717714432</v>
      </c>
      <c r="I164" s="21">
        <f t="shared" si="14"/>
        <v>0</v>
      </c>
      <c r="J164" s="20"/>
      <c r="K164" s="20"/>
      <c r="L164" s="36">
        <f t="shared" si="15"/>
        <v>0</v>
      </c>
      <c r="M164" s="23">
        <v>259</v>
      </c>
      <c r="N164" s="24">
        <f t="shared" si="16"/>
        <v>259</v>
      </c>
      <c r="O164" s="23">
        <v>0</v>
      </c>
      <c r="P164" s="24">
        <f t="shared" si="17"/>
        <v>259</v>
      </c>
    </row>
    <row r="165" spans="1:16" ht="15.75" x14ac:dyDescent="0.25">
      <c r="A165" s="16">
        <f t="shared" si="12"/>
        <v>159</v>
      </c>
      <c r="B165" s="25">
        <v>220403</v>
      </c>
      <c r="C165" s="26" t="s">
        <v>517</v>
      </c>
      <c r="D165" s="23" t="s">
        <v>464</v>
      </c>
      <c r="E165" s="20">
        <v>31</v>
      </c>
      <c r="F165" s="19"/>
      <c r="G165" s="20">
        <f t="shared" si="13"/>
        <v>31</v>
      </c>
      <c r="H165" s="21">
        <v>88.407515717714432</v>
      </c>
      <c r="I165" s="21">
        <f t="shared" si="14"/>
        <v>2740.6329872491474</v>
      </c>
      <c r="J165" s="20">
        <v>30</v>
      </c>
      <c r="K165" s="20">
        <v>80</v>
      </c>
      <c r="L165" s="36">
        <f t="shared" si="15"/>
        <v>2851</v>
      </c>
      <c r="M165" s="23">
        <v>556</v>
      </c>
      <c r="N165" s="24">
        <f t="shared" si="16"/>
        <v>3407</v>
      </c>
      <c r="O165" s="23">
        <v>1036</v>
      </c>
      <c r="P165" s="24">
        <f t="shared" si="17"/>
        <v>4443</v>
      </c>
    </row>
    <row r="166" spans="1:16" ht="15.75" x14ac:dyDescent="0.25">
      <c r="A166" s="16">
        <f t="shared" si="12"/>
        <v>160</v>
      </c>
      <c r="B166" s="25">
        <v>220407</v>
      </c>
      <c r="C166" s="26" t="s">
        <v>518</v>
      </c>
      <c r="D166" s="23" t="s">
        <v>502</v>
      </c>
      <c r="E166" s="20">
        <v>31</v>
      </c>
      <c r="F166" s="19">
        <v>31</v>
      </c>
      <c r="G166" s="20">
        <f t="shared" si="13"/>
        <v>0</v>
      </c>
      <c r="H166" s="21">
        <v>88.407515717714432</v>
      </c>
      <c r="I166" s="21">
        <f t="shared" si="14"/>
        <v>0</v>
      </c>
      <c r="J166" s="20"/>
      <c r="K166" s="20"/>
      <c r="L166" s="36">
        <f t="shared" si="15"/>
        <v>0</v>
      </c>
      <c r="M166" s="23">
        <v>333</v>
      </c>
      <c r="N166" s="24">
        <f t="shared" si="16"/>
        <v>333</v>
      </c>
      <c r="O166" s="23">
        <v>0</v>
      </c>
      <c r="P166" s="24">
        <f t="shared" si="17"/>
        <v>333</v>
      </c>
    </row>
    <row r="167" spans="1:16" ht="15.75" x14ac:dyDescent="0.25">
      <c r="A167" s="16">
        <f t="shared" si="12"/>
        <v>161</v>
      </c>
      <c r="B167" s="25">
        <v>220408</v>
      </c>
      <c r="C167" s="26" t="s">
        <v>519</v>
      </c>
      <c r="D167" s="23" t="s">
        <v>401</v>
      </c>
      <c r="E167" s="20">
        <v>31</v>
      </c>
      <c r="F167" s="19">
        <v>10</v>
      </c>
      <c r="G167" s="20">
        <f t="shared" si="13"/>
        <v>21</v>
      </c>
      <c r="H167" s="21">
        <v>88.407515717714432</v>
      </c>
      <c r="I167" s="21">
        <f t="shared" si="14"/>
        <v>1856.5578300720031</v>
      </c>
      <c r="J167" s="20"/>
      <c r="K167" s="20">
        <v>80</v>
      </c>
      <c r="L167" s="36">
        <f t="shared" si="15"/>
        <v>1937</v>
      </c>
      <c r="M167" s="23">
        <v>937</v>
      </c>
      <c r="N167" s="24">
        <f t="shared" si="16"/>
        <v>2874</v>
      </c>
      <c r="O167" s="23">
        <v>702</v>
      </c>
      <c r="P167" s="24">
        <f t="shared" si="17"/>
        <v>3576</v>
      </c>
    </row>
    <row r="168" spans="1:16" ht="15.75" x14ac:dyDescent="0.25">
      <c r="A168" s="16">
        <f t="shared" si="12"/>
        <v>162</v>
      </c>
      <c r="B168" s="25">
        <v>220410</v>
      </c>
      <c r="C168" s="26" t="s">
        <v>520</v>
      </c>
      <c r="D168" s="23" t="s">
        <v>445</v>
      </c>
      <c r="E168" s="20">
        <v>31</v>
      </c>
      <c r="F168" s="19">
        <v>31</v>
      </c>
      <c r="G168" s="20">
        <f t="shared" si="13"/>
        <v>0</v>
      </c>
      <c r="H168" s="21">
        <v>88.407515717714432</v>
      </c>
      <c r="I168" s="21">
        <f t="shared" si="14"/>
        <v>0</v>
      </c>
      <c r="J168" s="20"/>
      <c r="K168" s="20"/>
      <c r="L168" s="36">
        <f t="shared" si="15"/>
        <v>0</v>
      </c>
      <c r="M168" s="23">
        <v>519</v>
      </c>
      <c r="N168" s="24">
        <f t="shared" si="16"/>
        <v>519</v>
      </c>
      <c r="O168" s="23">
        <v>0</v>
      </c>
      <c r="P168" s="24">
        <f t="shared" si="17"/>
        <v>519</v>
      </c>
    </row>
    <row r="169" spans="1:16" ht="15.75" x14ac:dyDescent="0.25">
      <c r="A169" s="16">
        <f t="shared" si="12"/>
        <v>163</v>
      </c>
      <c r="B169" s="25">
        <v>220420</v>
      </c>
      <c r="C169" s="26" t="s">
        <v>521</v>
      </c>
      <c r="D169" s="23" t="s">
        <v>522</v>
      </c>
      <c r="E169" s="20">
        <v>31</v>
      </c>
      <c r="F169" s="19">
        <v>26</v>
      </c>
      <c r="G169" s="20">
        <f t="shared" si="13"/>
        <v>5</v>
      </c>
      <c r="H169" s="21">
        <v>88.407515717714432</v>
      </c>
      <c r="I169" s="21">
        <f t="shared" si="14"/>
        <v>442.03757858857216</v>
      </c>
      <c r="J169" s="20">
        <v>65</v>
      </c>
      <c r="K169" s="20">
        <v>80</v>
      </c>
      <c r="L169" s="36">
        <f t="shared" si="15"/>
        <v>587</v>
      </c>
      <c r="M169" s="23">
        <v>556</v>
      </c>
      <c r="N169" s="24">
        <f t="shared" si="16"/>
        <v>1143</v>
      </c>
      <c r="O169" s="23">
        <v>167</v>
      </c>
      <c r="P169" s="24">
        <f t="shared" si="17"/>
        <v>1310</v>
      </c>
    </row>
    <row r="170" spans="1:16" ht="15.75" x14ac:dyDescent="0.25">
      <c r="A170" s="16">
        <f t="shared" si="12"/>
        <v>164</v>
      </c>
      <c r="B170" s="25">
        <v>220421</v>
      </c>
      <c r="C170" s="26" t="s">
        <v>523</v>
      </c>
      <c r="D170" s="23" t="s">
        <v>514</v>
      </c>
      <c r="E170" s="20">
        <v>31</v>
      </c>
      <c r="F170" s="19">
        <v>31</v>
      </c>
      <c r="G170" s="20">
        <f t="shared" si="13"/>
        <v>0</v>
      </c>
      <c r="H170" s="21">
        <v>88.407515717714432</v>
      </c>
      <c r="I170" s="21">
        <f t="shared" si="14"/>
        <v>0</v>
      </c>
      <c r="J170" s="20"/>
      <c r="K170" s="20"/>
      <c r="L170" s="36">
        <f t="shared" si="15"/>
        <v>0</v>
      </c>
      <c r="M170" s="23">
        <v>426</v>
      </c>
      <c r="N170" s="24">
        <f t="shared" si="16"/>
        <v>426</v>
      </c>
      <c r="O170" s="23">
        <v>0</v>
      </c>
      <c r="P170" s="24">
        <f t="shared" si="17"/>
        <v>426</v>
      </c>
    </row>
    <row r="171" spans="1:16" ht="15.75" x14ac:dyDescent="0.25">
      <c r="A171" s="16">
        <f t="shared" si="12"/>
        <v>165</v>
      </c>
      <c r="B171" s="25">
        <v>220424</v>
      </c>
      <c r="C171" s="26" t="s">
        <v>524</v>
      </c>
      <c r="D171" s="23" t="s">
        <v>525</v>
      </c>
      <c r="E171" s="20">
        <v>31</v>
      </c>
      <c r="F171" s="19">
        <v>31</v>
      </c>
      <c r="G171" s="20">
        <f t="shared" si="13"/>
        <v>0</v>
      </c>
      <c r="H171" s="21">
        <v>88.407515717714432</v>
      </c>
      <c r="I171" s="21">
        <f t="shared" si="14"/>
        <v>0</v>
      </c>
      <c r="J171" s="20"/>
      <c r="K171" s="20"/>
      <c r="L171" s="36">
        <f t="shared" si="15"/>
        <v>0</v>
      </c>
      <c r="M171" s="23">
        <v>500</v>
      </c>
      <c r="N171" s="24">
        <f t="shared" si="16"/>
        <v>500</v>
      </c>
      <c r="O171" s="23">
        <v>0</v>
      </c>
      <c r="P171" s="24">
        <f t="shared" si="17"/>
        <v>500</v>
      </c>
    </row>
    <row r="172" spans="1:16" ht="15.75" x14ac:dyDescent="0.25">
      <c r="A172" s="16">
        <f t="shared" si="12"/>
        <v>166</v>
      </c>
      <c r="B172" s="25">
        <v>220434</v>
      </c>
      <c r="C172" s="26" t="s">
        <v>526</v>
      </c>
      <c r="D172" s="23" t="s">
        <v>410</v>
      </c>
      <c r="E172" s="20">
        <v>31</v>
      </c>
      <c r="F172" s="19">
        <v>31</v>
      </c>
      <c r="G172" s="20">
        <f t="shared" si="13"/>
        <v>0</v>
      </c>
      <c r="H172" s="21">
        <v>88.407515717714432</v>
      </c>
      <c r="I172" s="21">
        <f t="shared" si="14"/>
        <v>0</v>
      </c>
      <c r="J172" s="20"/>
      <c r="K172" s="20"/>
      <c r="L172" s="36">
        <f t="shared" si="15"/>
        <v>0</v>
      </c>
      <c r="M172" s="23">
        <v>519</v>
      </c>
      <c r="N172" s="24">
        <f t="shared" si="16"/>
        <v>519</v>
      </c>
      <c r="O172" s="23">
        <v>0</v>
      </c>
      <c r="P172" s="24">
        <f t="shared" si="17"/>
        <v>519</v>
      </c>
    </row>
    <row r="173" spans="1:16" ht="15.75" x14ac:dyDescent="0.25">
      <c r="A173" s="16">
        <f t="shared" si="12"/>
        <v>167</v>
      </c>
      <c r="B173" s="25">
        <v>220438</v>
      </c>
      <c r="C173" s="26" t="s">
        <v>527</v>
      </c>
      <c r="D173" s="23" t="s">
        <v>528</v>
      </c>
      <c r="E173" s="20">
        <v>31</v>
      </c>
      <c r="F173" s="19">
        <v>31</v>
      </c>
      <c r="G173" s="20">
        <f t="shared" si="13"/>
        <v>0</v>
      </c>
      <c r="H173" s="21">
        <v>88.407515717714432</v>
      </c>
      <c r="I173" s="21">
        <f t="shared" si="14"/>
        <v>0</v>
      </c>
      <c r="J173" s="20"/>
      <c r="K173" s="20"/>
      <c r="L173" s="36">
        <f t="shared" si="15"/>
        <v>0</v>
      </c>
      <c r="M173" s="23">
        <v>500</v>
      </c>
      <c r="N173" s="24">
        <f t="shared" si="16"/>
        <v>500</v>
      </c>
      <c r="O173" s="23">
        <v>0</v>
      </c>
      <c r="P173" s="24">
        <f t="shared" si="17"/>
        <v>500</v>
      </c>
    </row>
    <row r="174" spans="1:16" ht="15.75" x14ac:dyDescent="0.25">
      <c r="A174" s="16">
        <f t="shared" si="12"/>
        <v>168</v>
      </c>
      <c r="B174" s="25">
        <v>220439</v>
      </c>
      <c r="C174" s="26" t="s">
        <v>529</v>
      </c>
      <c r="D174" s="23" t="s">
        <v>530</v>
      </c>
      <c r="E174" s="20">
        <v>31</v>
      </c>
      <c r="F174" s="19">
        <v>31</v>
      </c>
      <c r="G174" s="20">
        <f t="shared" si="13"/>
        <v>0</v>
      </c>
      <c r="H174" s="21">
        <v>88.407515717714432</v>
      </c>
      <c r="I174" s="21">
        <f t="shared" si="14"/>
        <v>0</v>
      </c>
      <c r="J174" s="20"/>
      <c r="K174" s="20"/>
      <c r="L174" s="36">
        <f t="shared" si="15"/>
        <v>0</v>
      </c>
      <c r="M174" s="23">
        <v>389</v>
      </c>
      <c r="N174" s="24">
        <f t="shared" si="16"/>
        <v>389</v>
      </c>
      <c r="O174" s="23">
        <v>0</v>
      </c>
      <c r="P174" s="24">
        <f t="shared" si="17"/>
        <v>389</v>
      </c>
    </row>
    <row r="175" spans="1:16" ht="15.75" x14ac:dyDescent="0.25">
      <c r="A175" s="16">
        <f t="shared" si="12"/>
        <v>169</v>
      </c>
      <c r="B175" s="25">
        <v>220441</v>
      </c>
      <c r="C175" s="26" t="s">
        <v>531</v>
      </c>
      <c r="D175" s="23" t="s">
        <v>532</v>
      </c>
      <c r="E175" s="20">
        <v>31</v>
      </c>
      <c r="F175" s="19">
        <v>31</v>
      </c>
      <c r="G175" s="20">
        <f t="shared" si="13"/>
        <v>0</v>
      </c>
      <c r="H175" s="21">
        <v>88.407515717714432</v>
      </c>
      <c r="I175" s="21">
        <f t="shared" si="14"/>
        <v>0</v>
      </c>
      <c r="J175" s="20"/>
      <c r="K175" s="20"/>
      <c r="L175" s="36">
        <f t="shared" si="15"/>
        <v>0</v>
      </c>
      <c r="M175" s="23">
        <v>500</v>
      </c>
      <c r="N175" s="24">
        <f t="shared" si="16"/>
        <v>500</v>
      </c>
      <c r="O175" s="23">
        <v>0</v>
      </c>
      <c r="P175" s="24">
        <f t="shared" si="17"/>
        <v>500</v>
      </c>
    </row>
    <row r="176" spans="1:16" ht="15.75" x14ac:dyDescent="0.25">
      <c r="A176" s="16">
        <f t="shared" si="12"/>
        <v>170</v>
      </c>
      <c r="B176" s="25">
        <v>220460</v>
      </c>
      <c r="C176" s="26" t="s">
        <v>533</v>
      </c>
      <c r="D176" s="23" t="s">
        <v>534</v>
      </c>
      <c r="E176" s="20">
        <v>31</v>
      </c>
      <c r="F176" s="19">
        <v>31</v>
      </c>
      <c r="G176" s="20">
        <f t="shared" si="13"/>
        <v>0</v>
      </c>
      <c r="H176" s="21">
        <v>88.407515717714432</v>
      </c>
      <c r="I176" s="21">
        <f t="shared" si="14"/>
        <v>0</v>
      </c>
      <c r="J176" s="20"/>
      <c r="K176" s="20"/>
      <c r="L176" s="36">
        <f t="shared" si="15"/>
        <v>0</v>
      </c>
      <c r="M176" s="23">
        <v>519</v>
      </c>
      <c r="N176" s="24">
        <f t="shared" si="16"/>
        <v>519</v>
      </c>
      <c r="O176" s="23">
        <v>0</v>
      </c>
      <c r="P176" s="24">
        <f t="shared" si="17"/>
        <v>519</v>
      </c>
    </row>
    <row r="177" spans="1:16" ht="15.75" x14ac:dyDescent="0.25">
      <c r="A177" s="16">
        <f t="shared" si="12"/>
        <v>171</v>
      </c>
      <c r="B177" s="25">
        <v>220463</v>
      </c>
      <c r="C177" s="26" t="s">
        <v>535</v>
      </c>
      <c r="D177" s="23" t="s">
        <v>536</v>
      </c>
      <c r="E177" s="20">
        <v>31</v>
      </c>
      <c r="F177" s="19">
        <v>31</v>
      </c>
      <c r="G177" s="20">
        <f t="shared" si="13"/>
        <v>0</v>
      </c>
      <c r="H177" s="21">
        <v>88.407515717714432</v>
      </c>
      <c r="I177" s="21">
        <f t="shared" si="14"/>
        <v>0</v>
      </c>
      <c r="J177" s="20"/>
      <c r="K177" s="20"/>
      <c r="L177" s="36">
        <f t="shared" si="15"/>
        <v>0</v>
      </c>
      <c r="M177" s="23">
        <v>519</v>
      </c>
      <c r="N177" s="24">
        <f t="shared" si="16"/>
        <v>519</v>
      </c>
      <c r="O177" s="23">
        <v>0</v>
      </c>
      <c r="P177" s="24">
        <f t="shared" si="17"/>
        <v>519</v>
      </c>
    </row>
    <row r="178" spans="1:16" ht="15.75" x14ac:dyDescent="0.25">
      <c r="A178" s="16">
        <f t="shared" si="12"/>
        <v>172</v>
      </c>
      <c r="B178" s="25">
        <v>220471</v>
      </c>
      <c r="C178" s="26" t="s">
        <v>537</v>
      </c>
      <c r="D178" s="23" t="s">
        <v>392</v>
      </c>
      <c r="E178" s="20">
        <v>31</v>
      </c>
      <c r="F178" s="19">
        <v>31</v>
      </c>
      <c r="G178" s="20">
        <f t="shared" si="13"/>
        <v>0</v>
      </c>
      <c r="H178" s="21">
        <v>88.407515717714432</v>
      </c>
      <c r="I178" s="21">
        <f t="shared" si="14"/>
        <v>0</v>
      </c>
      <c r="J178" s="20"/>
      <c r="K178" s="20"/>
      <c r="L178" s="36">
        <f t="shared" si="15"/>
        <v>0</v>
      </c>
      <c r="M178" s="23">
        <v>500</v>
      </c>
      <c r="N178" s="24">
        <f t="shared" si="16"/>
        <v>500</v>
      </c>
      <c r="O178" s="23">
        <v>0</v>
      </c>
      <c r="P178" s="24">
        <f t="shared" si="17"/>
        <v>500</v>
      </c>
    </row>
    <row r="179" spans="1:16" ht="15.75" x14ac:dyDescent="0.25">
      <c r="A179" s="16">
        <f t="shared" si="12"/>
        <v>173</v>
      </c>
      <c r="B179" s="25">
        <v>220476</v>
      </c>
      <c r="C179" s="26" t="s">
        <v>538</v>
      </c>
      <c r="D179" s="23" t="s">
        <v>539</v>
      </c>
      <c r="E179" s="20">
        <v>31</v>
      </c>
      <c r="F179" s="19">
        <v>31</v>
      </c>
      <c r="G179" s="20">
        <f t="shared" si="13"/>
        <v>0</v>
      </c>
      <c r="H179" s="21">
        <v>88.407515717714432</v>
      </c>
      <c r="I179" s="21">
        <f t="shared" si="14"/>
        <v>0</v>
      </c>
      <c r="J179" s="20"/>
      <c r="K179" s="20"/>
      <c r="L179" s="36">
        <f t="shared" si="15"/>
        <v>0</v>
      </c>
      <c r="M179" s="23">
        <v>389</v>
      </c>
      <c r="N179" s="24">
        <f t="shared" si="16"/>
        <v>389</v>
      </c>
      <c r="O179" s="23">
        <v>0</v>
      </c>
      <c r="P179" s="24">
        <f t="shared" si="17"/>
        <v>389</v>
      </c>
    </row>
    <row r="180" spans="1:16" ht="15.75" x14ac:dyDescent="0.25">
      <c r="A180" s="16">
        <f t="shared" si="12"/>
        <v>174</v>
      </c>
      <c r="B180" s="25">
        <v>220477</v>
      </c>
      <c r="C180" s="26" t="s">
        <v>540</v>
      </c>
      <c r="D180" s="23" t="s">
        <v>541</v>
      </c>
      <c r="E180" s="20">
        <v>31</v>
      </c>
      <c r="F180" s="19">
        <v>31</v>
      </c>
      <c r="G180" s="20">
        <f t="shared" si="13"/>
        <v>0</v>
      </c>
      <c r="H180" s="21">
        <v>88.407515717714432</v>
      </c>
      <c r="I180" s="21">
        <f t="shared" si="14"/>
        <v>0</v>
      </c>
      <c r="J180" s="20"/>
      <c r="K180" s="20"/>
      <c r="L180" s="36">
        <f t="shared" si="15"/>
        <v>0</v>
      </c>
      <c r="M180" s="23">
        <v>445</v>
      </c>
      <c r="N180" s="24">
        <f t="shared" si="16"/>
        <v>445</v>
      </c>
      <c r="O180" s="23">
        <v>0</v>
      </c>
      <c r="P180" s="24">
        <f t="shared" si="17"/>
        <v>445</v>
      </c>
    </row>
    <row r="181" spans="1:16" ht="15.75" x14ac:dyDescent="0.25">
      <c r="A181" s="16">
        <f t="shared" si="12"/>
        <v>175</v>
      </c>
      <c r="B181" s="25">
        <v>220478</v>
      </c>
      <c r="C181" s="26" t="s">
        <v>542</v>
      </c>
      <c r="D181" s="23" t="s">
        <v>466</v>
      </c>
      <c r="E181" s="20">
        <v>31</v>
      </c>
      <c r="F181" s="19">
        <v>31</v>
      </c>
      <c r="G181" s="20">
        <f t="shared" si="13"/>
        <v>0</v>
      </c>
      <c r="H181" s="21">
        <v>88.407515717714432</v>
      </c>
      <c r="I181" s="21">
        <f t="shared" si="14"/>
        <v>0</v>
      </c>
      <c r="J181" s="20"/>
      <c r="K181" s="20"/>
      <c r="L181" s="36">
        <f t="shared" si="15"/>
        <v>0</v>
      </c>
      <c r="M181" s="23">
        <v>482</v>
      </c>
      <c r="N181" s="24">
        <f t="shared" si="16"/>
        <v>482</v>
      </c>
      <c r="O181" s="23">
        <v>0</v>
      </c>
      <c r="P181" s="24">
        <f t="shared" si="17"/>
        <v>482</v>
      </c>
    </row>
    <row r="182" spans="1:16" ht="15.75" x14ac:dyDescent="0.25">
      <c r="A182" s="16">
        <f t="shared" si="12"/>
        <v>176</v>
      </c>
      <c r="B182" s="25">
        <v>220505</v>
      </c>
      <c r="C182" s="26" t="s">
        <v>543</v>
      </c>
      <c r="D182" s="23" t="s">
        <v>544</v>
      </c>
      <c r="E182" s="20">
        <v>31</v>
      </c>
      <c r="F182" s="19">
        <v>31</v>
      </c>
      <c r="G182" s="20">
        <f t="shared" si="13"/>
        <v>0</v>
      </c>
      <c r="H182" s="21">
        <v>88.407515717714432</v>
      </c>
      <c r="I182" s="21">
        <f t="shared" si="14"/>
        <v>0</v>
      </c>
      <c r="J182" s="20"/>
      <c r="K182" s="20"/>
      <c r="L182" s="36">
        <f t="shared" si="15"/>
        <v>0</v>
      </c>
      <c r="M182" s="23">
        <v>408</v>
      </c>
      <c r="N182" s="24">
        <f t="shared" si="16"/>
        <v>408</v>
      </c>
      <c r="O182" s="23">
        <v>0</v>
      </c>
      <c r="P182" s="24">
        <f t="shared" si="17"/>
        <v>408</v>
      </c>
    </row>
    <row r="183" spans="1:16" ht="15.75" x14ac:dyDescent="0.25">
      <c r="A183" s="16">
        <f t="shared" si="12"/>
        <v>177</v>
      </c>
      <c r="B183" s="25">
        <v>220514</v>
      </c>
      <c r="C183" s="26" t="s">
        <v>545</v>
      </c>
      <c r="D183" s="23" t="s">
        <v>402</v>
      </c>
      <c r="E183" s="20">
        <v>31</v>
      </c>
      <c r="F183" s="19">
        <v>31</v>
      </c>
      <c r="G183" s="20">
        <f t="shared" si="13"/>
        <v>0</v>
      </c>
      <c r="H183" s="21">
        <v>88.407515717714432</v>
      </c>
      <c r="I183" s="21">
        <f t="shared" si="14"/>
        <v>0</v>
      </c>
      <c r="J183" s="20"/>
      <c r="K183" s="20"/>
      <c r="L183" s="36">
        <f t="shared" si="15"/>
        <v>0</v>
      </c>
      <c r="M183" s="23">
        <v>463</v>
      </c>
      <c r="N183" s="24">
        <f t="shared" si="16"/>
        <v>463</v>
      </c>
      <c r="O183" s="23">
        <v>0</v>
      </c>
      <c r="P183" s="24">
        <f t="shared" si="17"/>
        <v>463</v>
      </c>
    </row>
    <row r="184" spans="1:16" ht="15.75" x14ac:dyDescent="0.25">
      <c r="A184" s="16">
        <f t="shared" si="12"/>
        <v>178</v>
      </c>
      <c r="B184" s="25">
        <v>220524</v>
      </c>
      <c r="C184" s="26" t="s">
        <v>74</v>
      </c>
      <c r="D184" s="23" t="s">
        <v>546</v>
      </c>
      <c r="E184" s="20">
        <v>31</v>
      </c>
      <c r="F184" s="19"/>
      <c r="G184" s="20">
        <f t="shared" si="13"/>
        <v>31</v>
      </c>
      <c r="H184" s="21">
        <v>88.407515717714432</v>
      </c>
      <c r="I184" s="21">
        <f t="shared" si="14"/>
        <v>2740.6329872491474</v>
      </c>
      <c r="J184" s="20"/>
      <c r="K184" s="20">
        <v>80</v>
      </c>
      <c r="L184" s="36">
        <f t="shared" si="15"/>
        <v>2821</v>
      </c>
      <c r="M184" s="23">
        <v>556</v>
      </c>
      <c r="N184" s="24">
        <f t="shared" si="16"/>
        <v>3377</v>
      </c>
      <c r="O184" s="23">
        <v>1036</v>
      </c>
      <c r="P184" s="24">
        <f t="shared" si="17"/>
        <v>4413</v>
      </c>
    </row>
    <row r="185" spans="1:16" ht="15.75" x14ac:dyDescent="0.25">
      <c r="A185" s="16">
        <f t="shared" si="12"/>
        <v>179</v>
      </c>
      <c r="B185" s="25">
        <v>220526</v>
      </c>
      <c r="C185" s="26" t="s">
        <v>547</v>
      </c>
      <c r="D185" s="23" t="s">
        <v>548</v>
      </c>
      <c r="E185" s="20">
        <v>31</v>
      </c>
      <c r="F185" s="19">
        <v>31</v>
      </c>
      <c r="G185" s="20">
        <f t="shared" si="13"/>
        <v>0</v>
      </c>
      <c r="H185" s="21">
        <v>88.407515717714432</v>
      </c>
      <c r="I185" s="21">
        <f t="shared" si="14"/>
        <v>0</v>
      </c>
      <c r="J185" s="20"/>
      <c r="K185" s="20"/>
      <c r="L185" s="36">
        <f t="shared" si="15"/>
        <v>0</v>
      </c>
      <c r="M185" s="23">
        <v>500</v>
      </c>
      <c r="N185" s="24">
        <f t="shared" si="16"/>
        <v>500</v>
      </c>
      <c r="O185" s="23">
        <v>0</v>
      </c>
      <c r="P185" s="24">
        <f t="shared" si="17"/>
        <v>500</v>
      </c>
    </row>
    <row r="186" spans="1:16" ht="15.75" x14ac:dyDescent="0.25">
      <c r="A186" s="16">
        <f t="shared" si="12"/>
        <v>180</v>
      </c>
      <c r="B186" s="25">
        <v>220536</v>
      </c>
      <c r="C186" s="26" t="s">
        <v>549</v>
      </c>
      <c r="D186" s="23" t="s">
        <v>421</v>
      </c>
      <c r="E186" s="20">
        <v>31</v>
      </c>
      <c r="F186" s="19">
        <v>31</v>
      </c>
      <c r="G186" s="20">
        <f t="shared" si="13"/>
        <v>0</v>
      </c>
      <c r="H186" s="21">
        <v>88.407515717714432</v>
      </c>
      <c r="I186" s="21">
        <f t="shared" si="14"/>
        <v>0</v>
      </c>
      <c r="J186" s="20"/>
      <c r="K186" s="20"/>
      <c r="L186" s="36">
        <f t="shared" si="15"/>
        <v>0</v>
      </c>
      <c r="M186" s="23">
        <v>537</v>
      </c>
      <c r="N186" s="24">
        <f t="shared" si="16"/>
        <v>537</v>
      </c>
      <c r="O186" s="23">
        <v>0</v>
      </c>
      <c r="P186" s="24">
        <f t="shared" si="17"/>
        <v>537</v>
      </c>
    </row>
    <row r="187" spans="1:16" ht="15.75" x14ac:dyDescent="0.25">
      <c r="A187" s="16">
        <f t="shared" si="12"/>
        <v>181</v>
      </c>
      <c r="B187" s="25">
        <v>220537</v>
      </c>
      <c r="C187" s="26" t="s">
        <v>550</v>
      </c>
      <c r="D187" s="23" t="s">
        <v>659</v>
      </c>
      <c r="E187" s="20">
        <v>31</v>
      </c>
      <c r="F187" s="19">
        <v>31</v>
      </c>
      <c r="G187" s="20">
        <f t="shared" si="13"/>
        <v>0</v>
      </c>
      <c r="H187" s="21">
        <v>88.407515717714432</v>
      </c>
      <c r="I187" s="21">
        <f t="shared" si="14"/>
        <v>0</v>
      </c>
      <c r="J187" s="20"/>
      <c r="K187" s="20"/>
      <c r="L187" s="36">
        <f t="shared" si="15"/>
        <v>0</v>
      </c>
      <c r="M187" s="23">
        <v>445</v>
      </c>
      <c r="N187" s="24">
        <f t="shared" si="16"/>
        <v>445</v>
      </c>
      <c r="O187" s="23">
        <v>0</v>
      </c>
      <c r="P187" s="24">
        <f t="shared" si="17"/>
        <v>445</v>
      </c>
    </row>
    <row r="188" spans="1:16" ht="15.75" x14ac:dyDescent="0.25">
      <c r="A188" s="16">
        <f t="shared" si="12"/>
        <v>182</v>
      </c>
      <c r="B188" s="25">
        <v>220544</v>
      </c>
      <c r="C188" s="26" t="s">
        <v>551</v>
      </c>
      <c r="D188" s="23" t="s">
        <v>493</v>
      </c>
      <c r="E188" s="20">
        <v>31</v>
      </c>
      <c r="F188" s="19">
        <v>31</v>
      </c>
      <c r="G188" s="20">
        <f t="shared" si="13"/>
        <v>0</v>
      </c>
      <c r="H188" s="21">
        <v>88.407515717714432</v>
      </c>
      <c r="I188" s="21">
        <f t="shared" si="14"/>
        <v>0</v>
      </c>
      <c r="J188" s="20"/>
      <c r="K188" s="20"/>
      <c r="L188" s="36">
        <f t="shared" si="15"/>
        <v>0</v>
      </c>
      <c r="M188" s="23">
        <v>737</v>
      </c>
      <c r="N188" s="24">
        <f t="shared" si="16"/>
        <v>737</v>
      </c>
      <c r="O188" s="23">
        <v>0</v>
      </c>
      <c r="P188" s="24">
        <f t="shared" si="17"/>
        <v>737</v>
      </c>
    </row>
    <row r="189" spans="1:16" ht="15.75" x14ac:dyDescent="0.25">
      <c r="A189" s="16">
        <f t="shared" si="12"/>
        <v>183</v>
      </c>
      <c r="B189" s="25">
        <v>220552</v>
      </c>
      <c r="C189" s="26" t="s">
        <v>552</v>
      </c>
      <c r="D189" s="23" t="s">
        <v>484</v>
      </c>
      <c r="E189" s="20">
        <v>31</v>
      </c>
      <c r="F189" s="19">
        <v>19</v>
      </c>
      <c r="G189" s="20">
        <f t="shared" si="13"/>
        <v>12</v>
      </c>
      <c r="H189" s="21">
        <v>88.407515717714432</v>
      </c>
      <c r="I189" s="21">
        <f t="shared" si="14"/>
        <v>1060.8901886125732</v>
      </c>
      <c r="J189" s="20"/>
      <c r="K189" s="20">
        <v>80</v>
      </c>
      <c r="L189" s="36">
        <f t="shared" si="15"/>
        <v>1141</v>
      </c>
      <c r="M189" s="23">
        <v>556</v>
      </c>
      <c r="N189" s="24">
        <f t="shared" si="16"/>
        <v>1697</v>
      </c>
      <c r="O189" s="23">
        <v>401</v>
      </c>
      <c r="P189" s="24">
        <f t="shared" si="17"/>
        <v>2098</v>
      </c>
    </row>
    <row r="190" spans="1:16" ht="15.75" x14ac:dyDescent="0.25">
      <c r="A190" s="16">
        <f t="shared" si="12"/>
        <v>184</v>
      </c>
      <c r="B190" s="25">
        <v>220554</v>
      </c>
      <c r="C190" s="26" t="s">
        <v>553</v>
      </c>
      <c r="D190" s="23" t="s">
        <v>425</v>
      </c>
      <c r="E190" s="20">
        <v>31</v>
      </c>
      <c r="F190" s="19">
        <v>31</v>
      </c>
      <c r="G190" s="20">
        <f t="shared" si="13"/>
        <v>0</v>
      </c>
      <c r="H190" s="21">
        <v>88.407515717714432</v>
      </c>
      <c r="I190" s="21">
        <f t="shared" si="14"/>
        <v>0</v>
      </c>
      <c r="J190" s="20"/>
      <c r="K190" s="20"/>
      <c r="L190" s="36">
        <f t="shared" si="15"/>
        <v>0</v>
      </c>
      <c r="M190" s="23">
        <v>482</v>
      </c>
      <c r="N190" s="24">
        <f t="shared" si="16"/>
        <v>482</v>
      </c>
      <c r="O190" s="23">
        <v>0</v>
      </c>
      <c r="P190" s="24">
        <f t="shared" si="17"/>
        <v>482</v>
      </c>
    </row>
    <row r="191" spans="1:16" ht="15.75" x14ac:dyDescent="0.25">
      <c r="A191" s="16">
        <f t="shared" si="12"/>
        <v>185</v>
      </c>
      <c r="B191" s="25">
        <v>220558</v>
      </c>
      <c r="C191" s="26" t="s">
        <v>554</v>
      </c>
      <c r="D191" s="23" t="s">
        <v>436</v>
      </c>
      <c r="E191" s="20">
        <v>31</v>
      </c>
      <c r="F191" s="19">
        <v>31</v>
      </c>
      <c r="G191" s="20">
        <f t="shared" si="13"/>
        <v>0</v>
      </c>
      <c r="H191" s="21">
        <v>88.407515717714432</v>
      </c>
      <c r="I191" s="21">
        <f t="shared" si="14"/>
        <v>0</v>
      </c>
      <c r="J191" s="20"/>
      <c r="K191" s="20"/>
      <c r="L191" s="36">
        <f t="shared" si="15"/>
        <v>0</v>
      </c>
      <c r="M191" s="23">
        <v>482</v>
      </c>
      <c r="N191" s="24">
        <f t="shared" si="16"/>
        <v>482</v>
      </c>
      <c r="O191" s="23">
        <v>0</v>
      </c>
      <c r="P191" s="24">
        <f t="shared" si="17"/>
        <v>482</v>
      </c>
    </row>
    <row r="192" spans="1:16" ht="15.75" x14ac:dyDescent="0.25">
      <c r="A192" s="16">
        <f t="shared" si="12"/>
        <v>186</v>
      </c>
      <c r="B192" s="25">
        <v>220560</v>
      </c>
      <c r="C192" s="26" t="s">
        <v>556</v>
      </c>
      <c r="D192" s="23" t="s">
        <v>557</v>
      </c>
      <c r="E192" s="20">
        <v>31</v>
      </c>
      <c r="F192" s="19">
        <v>31</v>
      </c>
      <c r="G192" s="20">
        <f t="shared" si="13"/>
        <v>0</v>
      </c>
      <c r="H192" s="21">
        <v>88.407515717714432</v>
      </c>
      <c r="I192" s="21">
        <f t="shared" si="14"/>
        <v>0</v>
      </c>
      <c r="J192" s="20"/>
      <c r="K192" s="20"/>
      <c r="L192" s="36">
        <f t="shared" si="15"/>
        <v>0</v>
      </c>
      <c r="M192" s="23">
        <v>500</v>
      </c>
      <c r="N192" s="24">
        <f t="shared" si="16"/>
        <v>500</v>
      </c>
      <c r="O192" s="23">
        <v>0</v>
      </c>
      <c r="P192" s="24">
        <f t="shared" si="17"/>
        <v>500</v>
      </c>
    </row>
    <row r="193" spans="1:16" ht="15.75" x14ac:dyDescent="0.25">
      <c r="A193" s="16">
        <f t="shared" si="12"/>
        <v>187</v>
      </c>
      <c r="B193" s="25">
        <v>220563</v>
      </c>
      <c r="C193" s="26" t="s">
        <v>558</v>
      </c>
      <c r="D193" s="23" t="s">
        <v>559</v>
      </c>
      <c r="E193" s="20">
        <v>31</v>
      </c>
      <c r="F193" s="19"/>
      <c r="G193" s="20">
        <f t="shared" si="13"/>
        <v>31</v>
      </c>
      <c r="H193" s="21">
        <v>88.407515717714432</v>
      </c>
      <c r="I193" s="21">
        <f t="shared" si="14"/>
        <v>2740.6329872491474</v>
      </c>
      <c r="J193" s="20">
        <v>105</v>
      </c>
      <c r="K193" s="20">
        <v>80</v>
      </c>
      <c r="L193" s="36">
        <f t="shared" si="15"/>
        <v>2926</v>
      </c>
      <c r="M193" s="23">
        <v>556</v>
      </c>
      <c r="N193" s="24">
        <f t="shared" si="16"/>
        <v>3482</v>
      </c>
      <c r="O193" s="23">
        <v>1036</v>
      </c>
      <c r="P193" s="24">
        <f t="shared" si="17"/>
        <v>4518</v>
      </c>
    </row>
    <row r="194" spans="1:16" ht="15.75" x14ac:dyDescent="0.25">
      <c r="A194" s="16">
        <f t="shared" si="12"/>
        <v>188</v>
      </c>
      <c r="B194" s="25">
        <v>220568</v>
      </c>
      <c r="C194" s="26" t="s">
        <v>560</v>
      </c>
      <c r="D194" s="23" t="s">
        <v>561</v>
      </c>
      <c r="E194" s="20">
        <v>31</v>
      </c>
      <c r="F194" s="19">
        <v>31</v>
      </c>
      <c r="G194" s="20">
        <f t="shared" si="13"/>
        <v>0</v>
      </c>
      <c r="H194" s="21">
        <v>88.407515717714432</v>
      </c>
      <c r="I194" s="21">
        <f t="shared" si="14"/>
        <v>0</v>
      </c>
      <c r="J194" s="20"/>
      <c r="K194" s="20"/>
      <c r="L194" s="36">
        <f t="shared" si="15"/>
        <v>0</v>
      </c>
      <c r="M194" s="23">
        <v>519</v>
      </c>
      <c r="N194" s="24">
        <f t="shared" si="16"/>
        <v>519</v>
      </c>
      <c r="O194" s="23">
        <v>0</v>
      </c>
      <c r="P194" s="24">
        <f t="shared" si="17"/>
        <v>519</v>
      </c>
    </row>
    <row r="195" spans="1:16" ht="15.75" x14ac:dyDescent="0.25">
      <c r="A195" s="16">
        <f t="shared" si="12"/>
        <v>189</v>
      </c>
      <c r="B195" s="25">
        <v>220580</v>
      </c>
      <c r="C195" s="26" t="s">
        <v>562</v>
      </c>
      <c r="D195" s="23" t="s">
        <v>563</v>
      </c>
      <c r="E195" s="20">
        <v>31</v>
      </c>
      <c r="F195" s="19">
        <v>31</v>
      </c>
      <c r="G195" s="20">
        <f t="shared" si="13"/>
        <v>0</v>
      </c>
      <c r="H195" s="21">
        <v>88.407515717714432</v>
      </c>
      <c r="I195" s="21">
        <f t="shared" si="14"/>
        <v>0</v>
      </c>
      <c r="J195" s="20"/>
      <c r="K195" s="20"/>
      <c r="L195" s="36">
        <f t="shared" si="15"/>
        <v>0</v>
      </c>
      <c r="M195" s="23">
        <v>519</v>
      </c>
      <c r="N195" s="24">
        <f t="shared" si="16"/>
        <v>519</v>
      </c>
      <c r="O195" s="23">
        <v>0</v>
      </c>
      <c r="P195" s="24">
        <f t="shared" si="17"/>
        <v>519</v>
      </c>
    </row>
    <row r="196" spans="1:16" ht="15.75" x14ac:dyDescent="0.25">
      <c r="A196" s="16">
        <f t="shared" si="12"/>
        <v>190</v>
      </c>
      <c r="B196" s="25">
        <v>220584</v>
      </c>
      <c r="C196" s="26" t="s">
        <v>564</v>
      </c>
      <c r="D196" s="23" t="s">
        <v>510</v>
      </c>
      <c r="E196" s="20">
        <v>31</v>
      </c>
      <c r="F196" s="19">
        <v>31</v>
      </c>
      <c r="G196" s="20">
        <f t="shared" si="13"/>
        <v>0</v>
      </c>
      <c r="H196" s="21">
        <v>88.407515717714432</v>
      </c>
      <c r="I196" s="21">
        <f t="shared" si="14"/>
        <v>0</v>
      </c>
      <c r="J196" s="20"/>
      <c r="K196" s="20"/>
      <c r="L196" s="36">
        <f t="shared" si="15"/>
        <v>0</v>
      </c>
      <c r="M196" s="23">
        <v>482</v>
      </c>
      <c r="N196" s="24">
        <f t="shared" si="16"/>
        <v>482</v>
      </c>
      <c r="O196" s="23">
        <v>0</v>
      </c>
      <c r="P196" s="24">
        <f t="shared" si="17"/>
        <v>482</v>
      </c>
    </row>
    <row r="197" spans="1:16" ht="15.75" x14ac:dyDescent="0.25">
      <c r="A197" s="16">
        <f t="shared" si="12"/>
        <v>191</v>
      </c>
      <c r="B197" s="25">
        <v>220597</v>
      </c>
      <c r="C197" s="26" t="s">
        <v>565</v>
      </c>
      <c r="D197" s="23" t="s">
        <v>566</v>
      </c>
      <c r="E197" s="20">
        <v>31</v>
      </c>
      <c r="F197" s="19">
        <v>31</v>
      </c>
      <c r="G197" s="20">
        <f t="shared" si="13"/>
        <v>0</v>
      </c>
      <c r="H197" s="21">
        <v>88.407515717714432</v>
      </c>
      <c r="I197" s="21">
        <f t="shared" si="14"/>
        <v>0</v>
      </c>
      <c r="J197" s="20"/>
      <c r="K197" s="20"/>
      <c r="L197" s="36">
        <f t="shared" si="15"/>
        <v>0</v>
      </c>
      <c r="M197" s="23">
        <v>445</v>
      </c>
      <c r="N197" s="24">
        <f t="shared" si="16"/>
        <v>445</v>
      </c>
      <c r="O197" s="23">
        <v>0</v>
      </c>
      <c r="P197" s="24">
        <f t="shared" si="17"/>
        <v>445</v>
      </c>
    </row>
    <row r="198" spans="1:16" ht="15.75" x14ac:dyDescent="0.25">
      <c r="A198" s="16">
        <f t="shared" si="12"/>
        <v>192</v>
      </c>
      <c r="B198" s="25">
        <v>220598</v>
      </c>
      <c r="C198" s="26" t="s">
        <v>567</v>
      </c>
      <c r="D198" s="23" t="s">
        <v>473</v>
      </c>
      <c r="E198" s="20">
        <v>31</v>
      </c>
      <c r="F198" s="19">
        <v>24</v>
      </c>
      <c r="G198" s="20">
        <f t="shared" si="13"/>
        <v>7</v>
      </c>
      <c r="H198" s="21">
        <v>88.407515717714432</v>
      </c>
      <c r="I198" s="21">
        <f t="shared" si="14"/>
        <v>618.85261002400102</v>
      </c>
      <c r="J198" s="20"/>
      <c r="K198" s="20">
        <v>80</v>
      </c>
      <c r="L198" s="36">
        <f t="shared" si="15"/>
        <v>699</v>
      </c>
      <c r="M198" s="23">
        <v>556</v>
      </c>
      <c r="N198" s="24">
        <f t="shared" si="16"/>
        <v>1255</v>
      </c>
      <c r="O198" s="23">
        <v>234</v>
      </c>
      <c r="P198" s="24">
        <f t="shared" si="17"/>
        <v>1489</v>
      </c>
    </row>
    <row r="199" spans="1:16" ht="15.75" x14ac:dyDescent="0.25">
      <c r="A199" s="16">
        <f t="shared" ref="A199:A262" si="18">ROW()-ROW($A$6)</f>
        <v>193</v>
      </c>
      <c r="B199" s="25">
        <v>220600</v>
      </c>
      <c r="C199" s="26" t="s">
        <v>568</v>
      </c>
      <c r="D199" s="23" t="s">
        <v>569</v>
      </c>
      <c r="E199" s="20">
        <v>31</v>
      </c>
      <c r="F199" s="19">
        <v>31</v>
      </c>
      <c r="G199" s="20">
        <f t="shared" si="13"/>
        <v>0</v>
      </c>
      <c r="H199" s="21">
        <v>88.407515717714432</v>
      </c>
      <c r="I199" s="21">
        <f t="shared" si="14"/>
        <v>0</v>
      </c>
      <c r="J199" s="20"/>
      <c r="K199" s="20"/>
      <c r="L199" s="36">
        <f t="shared" si="15"/>
        <v>0</v>
      </c>
      <c r="M199" s="23">
        <v>500</v>
      </c>
      <c r="N199" s="24">
        <f t="shared" si="16"/>
        <v>500</v>
      </c>
      <c r="O199" s="23">
        <v>0</v>
      </c>
      <c r="P199" s="24">
        <f t="shared" si="17"/>
        <v>500</v>
      </c>
    </row>
    <row r="200" spans="1:16" ht="15.75" x14ac:dyDescent="0.25">
      <c r="A200" s="16">
        <f t="shared" si="18"/>
        <v>194</v>
      </c>
      <c r="B200" s="25">
        <v>220603</v>
      </c>
      <c r="C200" s="26" t="s">
        <v>570</v>
      </c>
      <c r="D200" s="23" t="s">
        <v>429</v>
      </c>
      <c r="E200" s="20">
        <v>31</v>
      </c>
      <c r="F200" s="19">
        <v>31</v>
      </c>
      <c r="G200" s="20">
        <f t="shared" ref="G200:G263" si="19">E200-F200</f>
        <v>0</v>
      </c>
      <c r="H200" s="21">
        <v>88.407515717714432</v>
      </c>
      <c r="I200" s="21">
        <f t="shared" ref="I200:I263" si="20">G200*H200</f>
        <v>0</v>
      </c>
      <c r="J200" s="20"/>
      <c r="K200" s="20"/>
      <c r="L200" s="36">
        <f t="shared" ref="L200:L263" si="21">ROUND(I200+J200+K200,0)</f>
        <v>0</v>
      </c>
      <c r="M200" s="23">
        <v>482</v>
      </c>
      <c r="N200" s="24">
        <f t="shared" ref="N200:N263" si="22">L200+M200</f>
        <v>482</v>
      </c>
      <c r="O200" s="23">
        <v>0</v>
      </c>
      <c r="P200" s="24">
        <f t="shared" ref="P200:P263" si="23">N200+O200</f>
        <v>482</v>
      </c>
    </row>
    <row r="201" spans="1:16" ht="15.75" x14ac:dyDescent="0.25">
      <c r="A201" s="16">
        <f t="shared" si="18"/>
        <v>195</v>
      </c>
      <c r="B201" s="25">
        <v>220611</v>
      </c>
      <c r="C201" s="26" t="s">
        <v>571</v>
      </c>
      <c r="D201" s="23" t="s">
        <v>468</v>
      </c>
      <c r="E201" s="20">
        <v>31</v>
      </c>
      <c r="F201" s="19">
        <v>31</v>
      </c>
      <c r="G201" s="20">
        <f t="shared" si="19"/>
        <v>0</v>
      </c>
      <c r="H201" s="21">
        <v>88.407515717714432</v>
      </c>
      <c r="I201" s="21">
        <f t="shared" si="20"/>
        <v>0</v>
      </c>
      <c r="J201" s="20"/>
      <c r="K201" s="20"/>
      <c r="L201" s="36">
        <f t="shared" si="21"/>
        <v>0</v>
      </c>
      <c r="M201" s="23">
        <v>482</v>
      </c>
      <c r="N201" s="24">
        <f t="shared" si="22"/>
        <v>482</v>
      </c>
      <c r="O201" s="23">
        <v>0</v>
      </c>
      <c r="P201" s="24">
        <f t="shared" si="23"/>
        <v>482</v>
      </c>
    </row>
    <row r="202" spans="1:16" ht="15.75" x14ac:dyDescent="0.25">
      <c r="A202" s="16">
        <f t="shared" si="18"/>
        <v>196</v>
      </c>
      <c r="B202" s="25">
        <v>220628</v>
      </c>
      <c r="C202" s="26" t="s">
        <v>572</v>
      </c>
      <c r="D202" s="23" t="s">
        <v>495</v>
      </c>
      <c r="E202" s="20">
        <v>31</v>
      </c>
      <c r="F202" s="19">
        <v>31</v>
      </c>
      <c r="G202" s="20">
        <f t="shared" si="19"/>
        <v>0</v>
      </c>
      <c r="H202" s="21">
        <v>88.407515717714432</v>
      </c>
      <c r="I202" s="21">
        <f t="shared" si="20"/>
        <v>0</v>
      </c>
      <c r="J202" s="20"/>
      <c r="K202" s="20"/>
      <c r="L202" s="36">
        <f t="shared" si="21"/>
        <v>0</v>
      </c>
      <c r="M202" s="23">
        <v>408</v>
      </c>
      <c r="N202" s="24">
        <f t="shared" si="22"/>
        <v>408</v>
      </c>
      <c r="O202" s="23">
        <v>0</v>
      </c>
      <c r="P202" s="24">
        <f t="shared" si="23"/>
        <v>408</v>
      </c>
    </row>
    <row r="203" spans="1:16" ht="15.75" x14ac:dyDescent="0.25">
      <c r="A203" s="16">
        <f t="shared" si="18"/>
        <v>197</v>
      </c>
      <c r="B203" s="25">
        <v>220639</v>
      </c>
      <c r="C203" s="26" t="s">
        <v>573</v>
      </c>
      <c r="D203" s="23" t="s">
        <v>566</v>
      </c>
      <c r="E203" s="20">
        <v>31</v>
      </c>
      <c r="F203" s="19"/>
      <c r="G203" s="20">
        <f t="shared" si="19"/>
        <v>31</v>
      </c>
      <c r="H203" s="21">
        <v>88.407515717714432</v>
      </c>
      <c r="I203" s="21">
        <f t="shared" si="20"/>
        <v>2740.6329872491474</v>
      </c>
      <c r="J203" s="20"/>
      <c r="K203" s="20">
        <v>80</v>
      </c>
      <c r="L203" s="36">
        <f t="shared" si="21"/>
        <v>2821</v>
      </c>
      <c r="M203" s="23">
        <v>556</v>
      </c>
      <c r="N203" s="24">
        <f t="shared" si="22"/>
        <v>3377</v>
      </c>
      <c r="O203" s="23">
        <v>1036</v>
      </c>
      <c r="P203" s="24">
        <f t="shared" si="23"/>
        <v>4413</v>
      </c>
    </row>
    <row r="204" spans="1:16" ht="15.75" x14ac:dyDescent="0.25">
      <c r="A204" s="16">
        <f t="shared" si="18"/>
        <v>198</v>
      </c>
      <c r="B204" s="25">
        <v>220643</v>
      </c>
      <c r="C204" s="26" t="s">
        <v>574</v>
      </c>
      <c r="D204" s="23" t="s">
        <v>555</v>
      </c>
      <c r="E204" s="20">
        <v>31</v>
      </c>
      <c r="F204" s="19"/>
      <c r="G204" s="20">
        <f t="shared" si="19"/>
        <v>31</v>
      </c>
      <c r="H204" s="21">
        <v>88.407515717714432</v>
      </c>
      <c r="I204" s="21">
        <f t="shared" si="20"/>
        <v>2740.6329872491474</v>
      </c>
      <c r="J204" s="20"/>
      <c r="K204" s="20">
        <v>80</v>
      </c>
      <c r="L204" s="36">
        <f t="shared" si="21"/>
        <v>2821</v>
      </c>
      <c r="M204" s="23">
        <v>556</v>
      </c>
      <c r="N204" s="24">
        <f t="shared" si="22"/>
        <v>3377</v>
      </c>
      <c r="O204" s="23">
        <v>1036</v>
      </c>
      <c r="P204" s="24">
        <f t="shared" si="23"/>
        <v>4413</v>
      </c>
    </row>
    <row r="205" spans="1:16" ht="15.75" x14ac:dyDescent="0.25">
      <c r="A205" s="16">
        <f t="shared" si="18"/>
        <v>199</v>
      </c>
      <c r="B205" s="25">
        <v>220654</v>
      </c>
      <c r="C205" s="26" t="s">
        <v>575</v>
      </c>
      <c r="D205" s="23" t="s">
        <v>412</v>
      </c>
      <c r="E205" s="20">
        <v>31</v>
      </c>
      <c r="F205" s="19">
        <v>31</v>
      </c>
      <c r="G205" s="20">
        <f t="shared" si="19"/>
        <v>0</v>
      </c>
      <c r="H205" s="21">
        <v>88.407515717714432</v>
      </c>
      <c r="I205" s="21">
        <f t="shared" si="20"/>
        <v>0</v>
      </c>
      <c r="J205" s="20"/>
      <c r="K205" s="20"/>
      <c r="L205" s="36">
        <f t="shared" si="21"/>
        <v>0</v>
      </c>
      <c r="M205" s="23">
        <v>426</v>
      </c>
      <c r="N205" s="24">
        <f t="shared" si="22"/>
        <v>426</v>
      </c>
      <c r="O205" s="23">
        <v>0</v>
      </c>
      <c r="P205" s="24">
        <f t="shared" si="23"/>
        <v>426</v>
      </c>
    </row>
    <row r="206" spans="1:16" ht="15.75" x14ac:dyDescent="0.25">
      <c r="A206" s="16">
        <f t="shared" si="18"/>
        <v>200</v>
      </c>
      <c r="B206" s="25">
        <v>220658</v>
      </c>
      <c r="C206" s="26" t="s">
        <v>576</v>
      </c>
      <c r="D206" s="23" t="s">
        <v>577</v>
      </c>
      <c r="E206" s="20">
        <v>31</v>
      </c>
      <c r="F206" s="19">
        <v>31</v>
      </c>
      <c r="G206" s="20">
        <f t="shared" si="19"/>
        <v>0</v>
      </c>
      <c r="H206" s="21">
        <v>88.407515717714432</v>
      </c>
      <c r="I206" s="21">
        <f t="shared" si="20"/>
        <v>0</v>
      </c>
      <c r="J206" s="20"/>
      <c r="K206" s="20"/>
      <c r="L206" s="36">
        <f t="shared" si="21"/>
        <v>0</v>
      </c>
      <c r="M206" s="23">
        <v>482</v>
      </c>
      <c r="N206" s="24">
        <f t="shared" si="22"/>
        <v>482</v>
      </c>
      <c r="O206" s="23">
        <v>0</v>
      </c>
      <c r="P206" s="24">
        <f t="shared" si="23"/>
        <v>482</v>
      </c>
    </row>
    <row r="207" spans="1:16" ht="15.75" x14ac:dyDescent="0.25">
      <c r="A207" s="16">
        <f t="shared" si="18"/>
        <v>201</v>
      </c>
      <c r="B207" s="25">
        <v>220660</v>
      </c>
      <c r="C207" s="26" t="s">
        <v>578</v>
      </c>
      <c r="D207" s="23" t="s">
        <v>579</v>
      </c>
      <c r="E207" s="20">
        <v>31</v>
      </c>
      <c r="F207" s="19">
        <v>31</v>
      </c>
      <c r="G207" s="20">
        <f t="shared" si="19"/>
        <v>0</v>
      </c>
      <c r="H207" s="21">
        <v>88.407515717714432</v>
      </c>
      <c r="I207" s="21">
        <f t="shared" si="20"/>
        <v>0</v>
      </c>
      <c r="J207" s="20"/>
      <c r="K207" s="20"/>
      <c r="L207" s="36">
        <f t="shared" si="21"/>
        <v>0</v>
      </c>
      <c r="M207" s="23">
        <v>482</v>
      </c>
      <c r="N207" s="24">
        <f t="shared" si="22"/>
        <v>482</v>
      </c>
      <c r="O207" s="23">
        <v>0</v>
      </c>
      <c r="P207" s="24">
        <f t="shared" si="23"/>
        <v>482</v>
      </c>
    </row>
    <row r="208" spans="1:16" ht="15.75" x14ac:dyDescent="0.25">
      <c r="A208" s="16">
        <f t="shared" si="18"/>
        <v>202</v>
      </c>
      <c r="B208" s="25">
        <v>220662</v>
      </c>
      <c r="C208" s="26" t="s">
        <v>580</v>
      </c>
      <c r="D208" s="23" t="s">
        <v>581</v>
      </c>
      <c r="E208" s="20">
        <v>31</v>
      </c>
      <c r="F208" s="19">
        <v>31</v>
      </c>
      <c r="G208" s="20">
        <f t="shared" si="19"/>
        <v>0</v>
      </c>
      <c r="H208" s="21">
        <v>88.407515717714432</v>
      </c>
      <c r="I208" s="21">
        <f t="shared" si="20"/>
        <v>0</v>
      </c>
      <c r="J208" s="20"/>
      <c r="K208" s="20"/>
      <c r="L208" s="36">
        <f t="shared" si="21"/>
        <v>0</v>
      </c>
      <c r="M208" s="23">
        <v>519</v>
      </c>
      <c r="N208" s="24">
        <f t="shared" si="22"/>
        <v>519</v>
      </c>
      <c r="O208" s="23">
        <v>0</v>
      </c>
      <c r="P208" s="24">
        <f t="shared" si="23"/>
        <v>519</v>
      </c>
    </row>
    <row r="209" spans="1:16" ht="15.75" x14ac:dyDescent="0.25">
      <c r="A209" s="16">
        <f t="shared" si="18"/>
        <v>203</v>
      </c>
      <c r="B209" s="25">
        <v>220666</v>
      </c>
      <c r="C209" s="26" t="s">
        <v>582</v>
      </c>
      <c r="D209" s="23" t="s">
        <v>416</v>
      </c>
      <c r="E209" s="20">
        <v>31</v>
      </c>
      <c r="F209" s="19">
        <v>31</v>
      </c>
      <c r="G209" s="20">
        <f t="shared" si="19"/>
        <v>0</v>
      </c>
      <c r="H209" s="21">
        <v>88.407515717714432</v>
      </c>
      <c r="I209" s="21">
        <f t="shared" si="20"/>
        <v>0</v>
      </c>
      <c r="J209" s="20"/>
      <c r="K209" s="20"/>
      <c r="L209" s="36">
        <f t="shared" si="21"/>
        <v>0</v>
      </c>
      <c r="M209" s="23">
        <v>482</v>
      </c>
      <c r="N209" s="24">
        <f t="shared" si="22"/>
        <v>482</v>
      </c>
      <c r="O209" s="23">
        <v>0</v>
      </c>
      <c r="P209" s="24">
        <f t="shared" si="23"/>
        <v>482</v>
      </c>
    </row>
    <row r="210" spans="1:16" ht="15.75" x14ac:dyDescent="0.25">
      <c r="A210" s="16">
        <f t="shared" si="18"/>
        <v>204</v>
      </c>
      <c r="B210" s="25">
        <v>220674</v>
      </c>
      <c r="C210" s="26" t="s">
        <v>583</v>
      </c>
      <c r="D210" s="23" t="s">
        <v>584</v>
      </c>
      <c r="E210" s="20">
        <v>31</v>
      </c>
      <c r="F210" s="19"/>
      <c r="G210" s="20">
        <f t="shared" si="19"/>
        <v>31</v>
      </c>
      <c r="H210" s="21">
        <v>88.407515717714432</v>
      </c>
      <c r="I210" s="21">
        <f t="shared" si="20"/>
        <v>2740.6329872491474</v>
      </c>
      <c r="J210" s="20">
        <v>210</v>
      </c>
      <c r="K210" s="20">
        <v>80</v>
      </c>
      <c r="L210" s="36">
        <f t="shared" si="21"/>
        <v>3031</v>
      </c>
      <c r="M210" s="23">
        <v>463</v>
      </c>
      <c r="N210" s="24">
        <f t="shared" si="22"/>
        <v>3494</v>
      </c>
      <c r="O210" s="23">
        <v>1036</v>
      </c>
      <c r="P210" s="24">
        <f t="shared" si="23"/>
        <v>4530</v>
      </c>
    </row>
    <row r="211" spans="1:16" ht="15.75" x14ac:dyDescent="0.25">
      <c r="A211" s="16">
        <f t="shared" si="18"/>
        <v>205</v>
      </c>
      <c r="B211" s="25">
        <v>220679</v>
      </c>
      <c r="C211" s="26" t="s">
        <v>585</v>
      </c>
      <c r="D211" s="23" t="s">
        <v>586</v>
      </c>
      <c r="E211" s="20">
        <v>31</v>
      </c>
      <c r="F211" s="19">
        <v>31</v>
      </c>
      <c r="G211" s="20">
        <f t="shared" si="19"/>
        <v>0</v>
      </c>
      <c r="H211" s="21">
        <v>88.407515717714432</v>
      </c>
      <c r="I211" s="21">
        <f t="shared" si="20"/>
        <v>0</v>
      </c>
      <c r="J211" s="20"/>
      <c r="K211" s="20"/>
      <c r="L211" s="36">
        <f t="shared" si="21"/>
        <v>0</v>
      </c>
      <c r="M211" s="23">
        <v>519</v>
      </c>
      <c r="N211" s="24">
        <f t="shared" si="22"/>
        <v>519</v>
      </c>
      <c r="O211" s="23">
        <v>0</v>
      </c>
      <c r="P211" s="24">
        <f t="shared" si="23"/>
        <v>519</v>
      </c>
    </row>
    <row r="212" spans="1:16" ht="15.75" x14ac:dyDescent="0.25">
      <c r="A212" s="16">
        <f t="shared" si="18"/>
        <v>206</v>
      </c>
      <c r="B212" s="25">
        <v>220681</v>
      </c>
      <c r="C212" s="26" t="s">
        <v>587</v>
      </c>
      <c r="D212" s="23" t="s">
        <v>588</v>
      </c>
      <c r="E212" s="20">
        <v>31</v>
      </c>
      <c r="F212" s="19">
        <v>31</v>
      </c>
      <c r="G212" s="20">
        <f t="shared" si="19"/>
        <v>0</v>
      </c>
      <c r="H212" s="21">
        <v>88.407515717714432</v>
      </c>
      <c r="I212" s="21">
        <f t="shared" si="20"/>
        <v>0</v>
      </c>
      <c r="J212" s="20"/>
      <c r="K212" s="20"/>
      <c r="L212" s="36">
        <f t="shared" si="21"/>
        <v>0</v>
      </c>
      <c r="M212" s="23">
        <v>482</v>
      </c>
      <c r="N212" s="24">
        <f t="shared" si="22"/>
        <v>482</v>
      </c>
      <c r="O212" s="23">
        <v>0</v>
      </c>
      <c r="P212" s="24">
        <f t="shared" si="23"/>
        <v>482</v>
      </c>
    </row>
    <row r="213" spans="1:16" ht="15.75" x14ac:dyDescent="0.25">
      <c r="A213" s="16">
        <f t="shared" si="18"/>
        <v>207</v>
      </c>
      <c r="B213" s="25">
        <v>220688</v>
      </c>
      <c r="C213" s="26" t="s">
        <v>589</v>
      </c>
      <c r="D213" s="23" t="s">
        <v>559</v>
      </c>
      <c r="E213" s="20">
        <v>31</v>
      </c>
      <c r="F213" s="19">
        <v>31</v>
      </c>
      <c r="G213" s="20">
        <f t="shared" si="19"/>
        <v>0</v>
      </c>
      <c r="H213" s="21">
        <v>88.407515717714432</v>
      </c>
      <c r="I213" s="21">
        <f t="shared" si="20"/>
        <v>0</v>
      </c>
      <c r="J213" s="20"/>
      <c r="K213" s="20"/>
      <c r="L213" s="36">
        <f t="shared" si="21"/>
        <v>0</v>
      </c>
      <c r="M213" s="23">
        <v>519</v>
      </c>
      <c r="N213" s="24">
        <f t="shared" si="22"/>
        <v>519</v>
      </c>
      <c r="O213" s="23">
        <v>0</v>
      </c>
      <c r="P213" s="24">
        <f t="shared" si="23"/>
        <v>519</v>
      </c>
    </row>
    <row r="214" spans="1:16" ht="15.75" x14ac:dyDescent="0.25">
      <c r="A214" s="16">
        <f t="shared" si="18"/>
        <v>208</v>
      </c>
      <c r="B214" s="25">
        <v>220696</v>
      </c>
      <c r="C214" s="26" t="s">
        <v>590</v>
      </c>
      <c r="D214" s="23" t="s">
        <v>591</v>
      </c>
      <c r="E214" s="20">
        <v>31</v>
      </c>
      <c r="F214" s="19">
        <v>31</v>
      </c>
      <c r="G214" s="20">
        <f t="shared" si="19"/>
        <v>0</v>
      </c>
      <c r="H214" s="21">
        <v>88.407515717714432</v>
      </c>
      <c r="I214" s="21">
        <f t="shared" si="20"/>
        <v>0</v>
      </c>
      <c r="J214" s="20"/>
      <c r="K214" s="20"/>
      <c r="L214" s="36">
        <f t="shared" si="21"/>
        <v>0</v>
      </c>
      <c r="M214" s="23">
        <v>426</v>
      </c>
      <c r="N214" s="24">
        <f t="shared" si="22"/>
        <v>426</v>
      </c>
      <c r="O214" s="23">
        <v>0</v>
      </c>
      <c r="P214" s="24">
        <f t="shared" si="23"/>
        <v>426</v>
      </c>
    </row>
    <row r="215" spans="1:16" ht="15.75" x14ac:dyDescent="0.25">
      <c r="A215" s="16">
        <f t="shared" si="18"/>
        <v>209</v>
      </c>
      <c r="B215" s="25">
        <v>220697</v>
      </c>
      <c r="C215" s="26" t="s">
        <v>592</v>
      </c>
      <c r="D215" s="23" t="s">
        <v>541</v>
      </c>
      <c r="E215" s="20">
        <v>31</v>
      </c>
      <c r="F215" s="19">
        <v>31</v>
      </c>
      <c r="G215" s="20">
        <f t="shared" si="19"/>
        <v>0</v>
      </c>
      <c r="H215" s="21">
        <v>88.407515717714432</v>
      </c>
      <c r="I215" s="21">
        <f t="shared" si="20"/>
        <v>0</v>
      </c>
      <c r="J215" s="20"/>
      <c r="K215" s="20"/>
      <c r="L215" s="36">
        <f t="shared" si="21"/>
        <v>0</v>
      </c>
      <c r="M215" s="23">
        <v>482</v>
      </c>
      <c r="N215" s="24">
        <f t="shared" si="22"/>
        <v>482</v>
      </c>
      <c r="O215" s="23">
        <v>0</v>
      </c>
      <c r="P215" s="24">
        <f t="shared" si="23"/>
        <v>482</v>
      </c>
    </row>
    <row r="216" spans="1:16" ht="15.75" x14ac:dyDescent="0.25">
      <c r="A216" s="16">
        <f t="shared" si="18"/>
        <v>210</v>
      </c>
      <c r="B216" s="25">
        <v>220700</v>
      </c>
      <c r="C216" s="26" t="s">
        <v>593</v>
      </c>
      <c r="D216" s="23" t="s">
        <v>453</v>
      </c>
      <c r="E216" s="20">
        <v>31</v>
      </c>
      <c r="F216" s="19">
        <v>28</v>
      </c>
      <c r="G216" s="20">
        <f t="shared" si="19"/>
        <v>3</v>
      </c>
      <c r="H216" s="21">
        <v>88.407515717714432</v>
      </c>
      <c r="I216" s="21">
        <f t="shared" si="20"/>
        <v>265.2225471531433</v>
      </c>
      <c r="J216" s="20"/>
      <c r="K216" s="20">
        <v>80</v>
      </c>
      <c r="L216" s="36">
        <f t="shared" si="21"/>
        <v>345</v>
      </c>
      <c r="M216" s="23">
        <v>500</v>
      </c>
      <c r="N216" s="24">
        <f t="shared" si="22"/>
        <v>845</v>
      </c>
      <c r="O216" s="23">
        <v>100</v>
      </c>
      <c r="P216" s="24">
        <f t="shared" si="23"/>
        <v>945</v>
      </c>
    </row>
    <row r="217" spans="1:16" ht="15.75" x14ac:dyDescent="0.25">
      <c r="A217" s="16">
        <f t="shared" si="18"/>
        <v>211</v>
      </c>
      <c r="B217" s="25">
        <v>220701</v>
      </c>
      <c r="C217" s="26" t="s">
        <v>594</v>
      </c>
      <c r="D217" s="23" t="s">
        <v>478</v>
      </c>
      <c r="E217" s="20">
        <v>31</v>
      </c>
      <c r="F217" s="19">
        <v>31</v>
      </c>
      <c r="G217" s="20">
        <f t="shared" si="19"/>
        <v>0</v>
      </c>
      <c r="H217" s="21">
        <v>88.407515717714432</v>
      </c>
      <c r="I217" s="21">
        <f t="shared" si="20"/>
        <v>0</v>
      </c>
      <c r="J217" s="20"/>
      <c r="K217" s="20"/>
      <c r="L217" s="36">
        <f t="shared" si="21"/>
        <v>0</v>
      </c>
      <c r="M217" s="23">
        <v>519</v>
      </c>
      <c r="N217" s="24">
        <f t="shared" si="22"/>
        <v>519</v>
      </c>
      <c r="O217" s="23">
        <v>0</v>
      </c>
      <c r="P217" s="24">
        <f t="shared" si="23"/>
        <v>519</v>
      </c>
    </row>
    <row r="218" spans="1:16" ht="15.75" x14ac:dyDescent="0.25">
      <c r="A218" s="16">
        <f t="shared" si="18"/>
        <v>212</v>
      </c>
      <c r="B218" s="25">
        <v>220704</v>
      </c>
      <c r="C218" s="26" t="s">
        <v>595</v>
      </c>
      <c r="D218" s="23" t="s">
        <v>596</v>
      </c>
      <c r="E218" s="20">
        <v>31</v>
      </c>
      <c r="F218" s="19">
        <v>31</v>
      </c>
      <c r="G218" s="20">
        <f t="shared" si="19"/>
        <v>0</v>
      </c>
      <c r="H218" s="21">
        <v>88.407515717714432</v>
      </c>
      <c r="I218" s="21">
        <f t="shared" si="20"/>
        <v>0</v>
      </c>
      <c r="J218" s="20"/>
      <c r="K218" s="20"/>
      <c r="L218" s="36">
        <f t="shared" si="21"/>
        <v>0</v>
      </c>
      <c r="M218" s="23">
        <v>482</v>
      </c>
      <c r="N218" s="24">
        <f t="shared" si="22"/>
        <v>482</v>
      </c>
      <c r="O218" s="23">
        <v>0</v>
      </c>
      <c r="P218" s="24">
        <f t="shared" si="23"/>
        <v>482</v>
      </c>
    </row>
    <row r="219" spans="1:16" ht="15.75" x14ac:dyDescent="0.25">
      <c r="A219" s="16">
        <f t="shared" si="18"/>
        <v>213</v>
      </c>
      <c r="B219" s="25">
        <v>220708</v>
      </c>
      <c r="C219" s="26" t="s">
        <v>597</v>
      </c>
      <c r="D219" s="23" t="s">
        <v>598</v>
      </c>
      <c r="E219" s="20">
        <v>31</v>
      </c>
      <c r="F219" s="19">
        <v>31</v>
      </c>
      <c r="G219" s="20">
        <f t="shared" si="19"/>
        <v>0</v>
      </c>
      <c r="H219" s="21">
        <v>88.407515717714432</v>
      </c>
      <c r="I219" s="21">
        <f t="shared" si="20"/>
        <v>0</v>
      </c>
      <c r="J219" s="20"/>
      <c r="K219" s="20"/>
      <c r="L219" s="36">
        <f t="shared" si="21"/>
        <v>0</v>
      </c>
      <c r="M219" s="23">
        <v>482</v>
      </c>
      <c r="N219" s="24">
        <f t="shared" si="22"/>
        <v>482</v>
      </c>
      <c r="O219" s="23">
        <v>0</v>
      </c>
      <c r="P219" s="24">
        <f t="shared" si="23"/>
        <v>482</v>
      </c>
    </row>
    <row r="220" spans="1:16" ht="15.75" x14ac:dyDescent="0.25">
      <c r="A220" s="16">
        <f t="shared" si="18"/>
        <v>214</v>
      </c>
      <c r="B220" s="25">
        <v>220709</v>
      </c>
      <c r="C220" s="26" t="s">
        <v>599</v>
      </c>
      <c r="D220" s="23" t="s">
        <v>516</v>
      </c>
      <c r="E220" s="20">
        <v>31</v>
      </c>
      <c r="F220" s="19">
        <v>31</v>
      </c>
      <c r="G220" s="20">
        <f t="shared" si="19"/>
        <v>0</v>
      </c>
      <c r="H220" s="21">
        <v>88.407515717714432</v>
      </c>
      <c r="I220" s="21">
        <f t="shared" si="20"/>
        <v>0</v>
      </c>
      <c r="J220" s="20"/>
      <c r="K220" s="20"/>
      <c r="L220" s="36">
        <f t="shared" si="21"/>
        <v>0</v>
      </c>
      <c r="M220" s="23">
        <v>537</v>
      </c>
      <c r="N220" s="24">
        <f t="shared" si="22"/>
        <v>537</v>
      </c>
      <c r="O220" s="23">
        <v>0</v>
      </c>
      <c r="P220" s="24">
        <f t="shared" si="23"/>
        <v>537</v>
      </c>
    </row>
    <row r="221" spans="1:16" ht="15.75" x14ac:dyDescent="0.25">
      <c r="A221" s="16">
        <f t="shared" si="18"/>
        <v>215</v>
      </c>
      <c r="B221" s="25">
        <v>220715</v>
      </c>
      <c r="C221" s="26" t="s">
        <v>600</v>
      </c>
      <c r="D221" s="23" t="s">
        <v>421</v>
      </c>
      <c r="E221" s="20">
        <v>31</v>
      </c>
      <c r="F221" s="19">
        <v>31</v>
      </c>
      <c r="G221" s="20">
        <f t="shared" si="19"/>
        <v>0</v>
      </c>
      <c r="H221" s="21">
        <v>88.407515717714432</v>
      </c>
      <c r="I221" s="21">
        <f t="shared" si="20"/>
        <v>0</v>
      </c>
      <c r="J221" s="20"/>
      <c r="K221" s="20"/>
      <c r="L221" s="36">
        <f t="shared" si="21"/>
        <v>0</v>
      </c>
      <c r="M221" s="23">
        <v>500</v>
      </c>
      <c r="N221" s="24">
        <f t="shared" si="22"/>
        <v>500</v>
      </c>
      <c r="O221" s="23">
        <v>0</v>
      </c>
      <c r="P221" s="24">
        <f t="shared" si="23"/>
        <v>500</v>
      </c>
    </row>
    <row r="222" spans="1:16" ht="15.75" x14ac:dyDescent="0.25">
      <c r="A222" s="16">
        <f t="shared" si="18"/>
        <v>216</v>
      </c>
      <c r="B222" s="25">
        <v>220719</v>
      </c>
      <c r="C222" s="26" t="s">
        <v>601</v>
      </c>
      <c r="D222" s="23" t="s">
        <v>448</v>
      </c>
      <c r="E222" s="20">
        <v>31</v>
      </c>
      <c r="F222" s="19">
        <v>25</v>
      </c>
      <c r="G222" s="20">
        <f t="shared" si="19"/>
        <v>6</v>
      </c>
      <c r="H222" s="21">
        <v>88.407515717714432</v>
      </c>
      <c r="I222" s="21">
        <f t="shared" si="20"/>
        <v>530.44509430628659</v>
      </c>
      <c r="J222" s="20">
        <v>5</v>
      </c>
      <c r="K222" s="20">
        <v>80</v>
      </c>
      <c r="L222" s="36">
        <f t="shared" si="21"/>
        <v>615</v>
      </c>
      <c r="M222" s="23">
        <v>482</v>
      </c>
      <c r="N222" s="24">
        <f t="shared" si="22"/>
        <v>1097</v>
      </c>
      <c r="O222" s="23">
        <v>201</v>
      </c>
      <c r="P222" s="24">
        <f t="shared" si="23"/>
        <v>1298</v>
      </c>
    </row>
    <row r="223" spans="1:16" ht="15.75" x14ac:dyDescent="0.25">
      <c r="A223" s="16">
        <f t="shared" si="18"/>
        <v>217</v>
      </c>
      <c r="B223" s="25">
        <v>220720</v>
      </c>
      <c r="C223" s="26" t="s">
        <v>602</v>
      </c>
      <c r="D223" s="23" t="s">
        <v>603</v>
      </c>
      <c r="E223" s="20">
        <v>31</v>
      </c>
      <c r="F223" s="19">
        <v>13</v>
      </c>
      <c r="G223" s="20">
        <f t="shared" si="19"/>
        <v>18</v>
      </c>
      <c r="H223" s="21">
        <v>88.407515717714432</v>
      </c>
      <c r="I223" s="21">
        <f t="shared" si="20"/>
        <v>1591.3352829188598</v>
      </c>
      <c r="J223" s="20">
        <v>150</v>
      </c>
      <c r="K223" s="20">
        <v>80</v>
      </c>
      <c r="L223" s="36">
        <f t="shared" si="21"/>
        <v>1821</v>
      </c>
      <c r="M223" s="23">
        <v>556</v>
      </c>
      <c r="N223" s="24">
        <f t="shared" si="22"/>
        <v>2377</v>
      </c>
      <c r="O223" s="23">
        <v>602</v>
      </c>
      <c r="P223" s="24">
        <f t="shared" si="23"/>
        <v>2979</v>
      </c>
    </row>
    <row r="224" spans="1:16" ht="15.75" x14ac:dyDescent="0.25">
      <c r="A224" s="16">
        <f t="shared" si="18"/>
        <v>218</v>
      </c>
      <c r="B224" s="25">
        <v>220721</v>
      </c>
      <c r="C224" s="26" t="s">
        <v>604</v>
      </c>
      <c r="D224" s="23" t="s">
        <v>605</v>
      </c>
      <c r="E224" s="20">
        <v>31</v>
      </c>
      <c r="F224" s="19">
        <v>30</v>
      </c>
      <c r="G224" s="20">
        <f t="shared" si="19"/>
        <v>1</v>
      </c>
      <c r="H224" s="21">
        <v>88.407515717714432</v>
      </c>
      <c r="I224" s="21">
        <f t="shared" si="20"/>
        <v>88.407515717714432</v>
      </c>
      <c r="J224" s="20">
        <v>5</v>
      </c>
      <c r="K224" s="20">
        <v>80</v>
      </c>
      <c r="L224" s="36">
        <f t="shared" si="21"/>
        <v>173</v>
      </c>
      <c r="M224" s="23">
        <v>482</v>
      </c>
      <c r="N224" s="24">
        <f t="shared" si="22"/>
        <v>655</v>
      </c>
      <c r="O224" s="23">
        <v>33</v>
      </c>
      <c r="P224" s="24">
        <f t="shared" si="23"/>
        <v>688</v>
      </c>
    </row>
    <row r="225" spans="1:16" ht="15.75" x14ac:dyDescent="0.25">
      <c r="A225" s="16">
        <f t="shared" si="18"/>
        <v>219</v>
      </c>
      <c r="B225" s="25">
        <v>220734</v>
      </c>
      <c r="C225" s="26" t="s">
        <v>606</v>
      </c>
      <c r="D225" s="23" t="s">
        <v>548</v>
      </c>
      <c r="E225" s="20">
        <v>31</v>
      </c>
      <c r="F225" s="19">
        <v>29</v>
      </c>
      <c r="G225" s="20">
        <f t="shared" si="19"/>
        <v>2</v>
      </c>
      <c r="H225" s="21">
        <v>88.407515717714432</v>
      </c>
      <c r="I225" s="21">
        <f t="shared" si="20"/>
        <v>176.81503143542886</v>
      </c>
      <c r="J225" s="20"/>
      <c r="K225" s="20">
        <v>80</v>
      </c>
      <c r="L225" s="36">
        <f t="shared" si="21"/>
        <v>257</v>
      </c>
      <c r="M225" s="23">
        <v>519</v>
      </c>
      <c r="N225" s="24">
        <f t="shared" si="22"/>
        <v>776</v>
      </c>
      <c r="O225" s="23">
        <v>67</v>
      </c>
      <c r="P225" s="24">
        <f t="shared" si="23"/>
        <v>843</v>
      </c>
    </row>
    <row r="226" spans="1:16" ht="15.75" x14ac:dyDescent="0.25">
      <c r="A226" s="16">
        <f t="shared" si="18"/>
        <v>220</v>
      </c>
      <c r="B226" s="25">
        <v>220737</v>
      </c>
      <c r="C226" s="26" t="s">
        <v>607</v>
      </c>
      <c r="D226" s="23" t="s">
        <v>608</v>
      </c>
      <c r="E226" s="20">
        <v>31</v>
      </c>
      <c r="F226" s="19">
        <v>30</v>
      </c>
      <c r="G226" s="20">
        <f t="shared" si="19"/>
        <v>1</v>
      </c>
      <c r="H226" s="21">
        <v>88.407515717714432</v>
      </c>
      <c r="I226" s="21">
        <f t="shared" si="20"/>
        <v>88.407515717714432</v>
      </c>
      <c r="J226" s="20">
        <v>20</v>
      </c>
      <c r="K226" s="20">
        <v>80</v>
      </c>
      <c r="L226" s="36">
        <f t="shared" si="21"/>
        <v>188</v>
      </c>
      <c r="M226" s="23">
        <v>556</v>
      </c>
      <c r="N226" s="24">
        <f t="shared" si="22"/>
        <v>744</v>
      </c>
      <c r="O226" s="23">
        <v>33</v>
      </c>
      <c r="P226" s="24">
        <f t="shared" si="23"/>
        <v>777</v>
      </c>
    </row>
    <row r="227" spans="1:16" ht="15.75" x14ac:dyDescent="0.25">
      <c r="A227" s="16">
        <f t="shared" si="18"/>
        <v>221</v>
      </c>
      <c r="B227" s="25">
        <v>220744</v>
      </c>
      <c r="C227" s="26" t="s">
        <v>609</v>
      </c>
      <c r="D227" s="23" t="s">
        <v>643</v>
      </c>
      <c r="E227" s="20">
        <v>31</v>
      </c>
      <c r="F227" s="19">
        <v>31</v>
      </c>
      <c r="G227" s="20">
        <f t="shared" si="19"/>
        <v>0</v>
      </c>
      <c r="H227" s="21">
        <v>88.407515717714432</v>
      </c>
      <c r="I227" s="21">
        <f t="shared" si="20"/>
        <v>0</v>
      </c>
      <c r="J227" s="20"/>
      <c r="K227" s="20"/>
      <c r="L227" s="36">
        <f t="shared" si="21"/>
        <v>0</v>
      </c>
      <c r="M227" s="23">
        <v>500</v>
      </c>
      <c r="N227" s="24">
        <f t="shared" si="22"/>
        <v>500</v>
      </c>
      <c r="O227" s="23">
        <v>0</v>
      </c>
      <c r="P227" s="24">
        <f t="shared" si="23"/>
        <v>500</v>
      </c>
    </row>
    <row r="228" spans="1:16" ht="15.75" x14ac:dyDescent="0.25">
      <c r="A228" s="16">
        <f t="shared" si="18"/>
        <v>222</v>
      </c>
      <c r="B228" s="25">
        <v>220747</v>
      </c>
      <c r="C228" s="26" t="s">
        <v>611</v>
      </c>
      <c r="D228" s="23" t="s">
        <v>498</v>
      </c>
      <c r="E228" s="20">
        <v>31</v>
      </c>
      <c r="F228" s="19">
        <v>31</v>
      </c>
      <c r="G228" s="20">
        <f t="shared" si="19"/>
        <v>0</v>
      </c>
      <c r="H228" s="21">
        <v>88.407515717714432</v>
      </c>
      <c r="I228" s="21">
        <f t="shared" si="20"/>
        <v>0</v>
      </c>
      <c r="J228" s="20"/>
      <c r="K228" s="20"/>
      <c r="L228" s="36">
        <f t="shared" si="21"/>
        <v>0</v>
      </c>
      <c r="M228" s="23">
        <v>426</v>
      </c>
      <c r="N228" s="24">
        <f t="shared" si="22"/>
        <v>426</v>
      </c>
      <c r="O228" s="23">
        <v>0</v>
      </c>
      <c r="P228" s="24">
        <f t="shared" si="23"/>
        <v>426</v>
      </c>
    </row>
    <row r="229" spans="1:16" ht="15.75" x14ac:dyDescent="0.25">
      <c r="A229" s="16">
        <f t="shared" si="18"/>
        <v>223</v>
      </c>
      <c r="B229" s="25">
        <v>220754</v>
      </c>
      <c r="C229" s="26" t="s">
        <v>612</v>
      </c>
      <c r="D229" s="23" t="s">
        <v>613</v>
      </c>
      <c r="E229" s="20">
        <v>31</v>
      </c>
      <c r="F229" s="19">
        <v>31</v>
      </c>
      <c r="G229" s="20">
        <f t="shared" si="19"/>
        <v>0</v>
      </c>
      <c r="H229" s="21">
        <v>88.407515717714432</v>
      </c>
      <c r="I229" s="21">
        <f t="shared" si="20"/>
        <v>0</v>
      </c>
      <c r="J229" s="20"/>
      <c r="K229" s="20"/>
      <c r="L229" s="36">
        <f t="shared" si="21"/>
        <v>0</v>
      </c>
      <c r="M229" s="23">
        <v>519</v>
      </c>
      <c r="N229" s="24">
        <f t="shared" si="22"/>
        <v>519</v>
      </c>
      <c r="O229" s="23">
        <v>0</v>
      </c>
      <c r="P229" s="24">
        <f t="shared" si="23"/>
        <v>519</v>
      </c>
    </row>
    <row r="230" spans="1:16" ht="15.75" x14ac:dyDescent="0.25">
      <c r="A230" s="16">
        <f t="shared" si="18"/>
        <v>224</v>
      </c>
      <c r="B230" s="25">
        <v>220759</v>
      </c>
      <c r="C230" s="26" t="s">
        <v>614</v>
      </c>
      <c r="D230" s="23" t="s">
        <v>615</v>
      </c>
      <c r="E230" s="20">
        <v>31</v>
      </c>
      <c r="F230" s="19">
        <v>31</v>
      </c>
      <c r="G230" s="20">
        <f t="shared" si="19"/>
        <v>0</v>
      </c>
      <c r="H230" s="21">
        <v>88.407515717714432</v>
      </c>
      <c r="I230" s="21">
        <f t="shared" si="20"/>
        <v>0</v>
      </c>
      <c r="J230" s="20"/>
      <c r="K230" s="20"/>
      <c r="L230" s="36">
        <f t="shared" si="21"/>
        <v>0</v>
      </c>
      <c r="M230" s="23">
        <v>537</v>
      </c>
      <c r="N230" s="24">
        <f t="shared" si="22"/>
        <v>537</v>
      </c>
      <c r="O230" s="23">
        <v>0</v>
      </c>
      <c r="P230" s="24">
        <f t="shared" si="23"/>
        <v>537</v>
      </c>
    </row>
    <row r="231" spans="1:16" ht="15.75" x14ac:dyDescent="0.25">
      <c r="A231" s="16">
        <f t="shared" si="18"/>
        <v>225</v>
      </c>
      <c r="B231" s="25">
        <v>220773</v>
      </c>
      <c r="C231" s="26" t="s">
        <v>616</v>
      </c>
      <c r="D231" s="23" t="s">
        <v>525</v>
      </c>
      <c r="E231" s="20">
        <v>31</v>
      </c>
      <c r="F231" s="19">
        <v>31</v>
      </c>
      <c r="G231" s="20">
        <f t="shared" si="19"/>
        <v>0</v>
      </c>
      <c r="H231" s="21">
        <v>88.407515717714432</v>
      </c>
      <c r="I231" s="21">
        <f t="shared" si="20"/>
        <v>0</v>
      </c>
      <c r="J231" s="20"/>
      <c r="K231" s="20"/>
      <c r="L231" s="36">
        <f t="shared" si="21"/>
        <v>0</v>
      </c>
      <c r="M231" s="23">
        <v>519</v>
      </c>
      <c r="N231" s="24">
        <f t="shared" si="22"/>
        <v>519</v>
      </c>
      <c r="O231" s="23">
        <v>0</v>
      </c>
      <c r="P231" s="24">
        <f t="shared" si="23"/>
        <v>519</v>
      </c>
    </row>
    <row r="232" spans="1:16" ht="15.75" x14ac:dyDescent="0.25">
      <c r="A232" s="16">
        <f t="shared" si="18"/>
        <v>226</v>
      </c>
      <c r="B232" s="25">
        <v>220791</v>
      </c>
      <c r="C232" s="26" t="s">
        <v>617</v>
      </c>
      <c r="D232" s="23" t="s">
        <v>618</v>
      </c>
      <c r="E232" s="20">
        <v>31</v>
      </c>
      <c r="F232" s="19">
        <v>31</v>
      </c>
      <c r="G232" s="20">
        <f t="shared" si="19"/>
        <v>0</v>
      </c>
      <c r="H232" s="21">
        <v>88.407515717714432</v>
      </c>
      <c r="I232" s="21">
        <f t="shared" si="20"/>
        <v>0</v>
      </c>
      <c r="J232" s="20"/>
      <c r="K232" s="20"/>
      <c r="L232" s="36">
        <f t="shared" si="21"/>
        <v>0</v>
      </c>
      <c r="M232" s="23">
        <v>537</v>
      </c>
      <c r="N232" s="24">
        <f t="shared" si="22"/>
        <v>537</v>
      </c>
      <c r="O232" s="23">
        <v>0</v>
      </c>
      <c r="P232" s="24">
        <f t="shared" si="23"/>
        <v>537</v>
      </c>
    </row>
    <row r="233" spans="1:16" ht="15.75" x14ac:dyDescent="0.25">
      <c r="A233" s="16">
        <f t="shared" si="18"/>
        <v>227</v>
      </c>
      <c r="B233" s="25">
        <v>220801</v>
      </c>
      <c r="C233" s="26" t="s">
        <v>619</v>
      </c>
      <c r="D233" s="23" t="s">
        <v>620</v>
      </c>
      <c r="E233" s="20">
        <v>31</v>
      </c>
      <c r="F233" s="19">
        <v>31</v>
      </c>
      <c r="G233" s="20">
        <f t="shared" si="19"/>
        <v>0</v>
      </c>
      <c r="H233" s="21">
        <v>88.407515717714432</v>
      </c>
      <c r="I233" s="21">
        <f t="shared" si="20"/>
        <v>0</v>
      </c>
      <c r="J233" s="20"/>
      <c r="K233" s="20"/>
      <c r="L233" s="36">
        <f t="shared" si="21"/>
        <v>0</v>
      </c>
      <c r="M233" s="23">
        <v>500</v>
      </c>
      <c r="N233" s="24">
        <f t="shared" si="22"/>
        <v>500</v>
      </c>
      <c r="O233" s="23">
        <v>0</v>
      </c>
      <c r="P233" s="24">
        <f t="shared" si="23"/>
        <v>500</v>
      </c>
    </row>
    <row r="234" spans="1:16" ht="15.75" x14ac:dyDescent="0.25">
      <c r="A234" s="16">
        <f t="shared" si="18"/>
        <v>228</v>
      </c>
      <c r="B234" s="25">
        <v>220810</v>
      </c>
      <c r="C234" s="26" t="s">
        <v>621</v>
      </c>
      <c r="D234" s="23" t="s">
        <v>522</v>
      </c>
      <c r="E234" s="20">
        <v>31</v>
      </c>
      <c r="F234" s="19">
        <v>31</v>
      </c>
      <c r="G234" s="20">
        <f t="shared" si="19"/>
        <v>0</v>
      </c>
      <c r="H234" s="21">
        <v>88.407515717714432</v>
      </c>
      <c r="I234" s="21">
        <f t="shared" si="20"/>
        <v>0</v>
      </c>
      <c r="J234" s="20"/>
      <c r="K234" s="20"/>
      <c r="L234" s="36">
        <f t="shared" si="21"/>
        <v>0</v>
      </c>
      <c r="M234" s="23">
        <v>537</v>
      </c>
      <c r="N234" s="24">
        <f t="shared" si="22"/>
        <v>537</v>
      </c>
      <c r="O234" s="23">
        <v>0</v>
      </c>
      <c r="P234" s="24">
        <f t="shared" si="23"/>
        <v>537</v>
      </c>
    </row>
    <row r="235" spans="1:16" ht="15.75" x14ac:dyDescent="0.25">
      <c r="A235" s="16">
        <f t="shared" si="18"/>
        <v>229</v>
      </c>
      <c r="B235" s="25">
        <v>220813</v>
      </c>
      <c r="C235" s="26" t="s">
        <v>622</v>
      </c>
      <c r="D235" s="23" t="s">
        <v>490</v>
      </c>
      <c r="E235" s="20">
        <v>31</v>
      </c>
      <c r="F235" s="19">
        <v>23</v>
      </c>
      <c r="G235" s="20">
        <f t="shared" si="19"/>
        <v>8</v>
      </c>
      <c r="H235" s="21">
        <v>88.407515717714432</v>
      </c>
      <c r="I235" s="21">
        <f t="shared" si="20"/>
        <v>707.26012574171546</v>
      </c>
      <c r="J235" s="20">
        <v>5</v>
      </c>
      <c r="K235" s="20">
        <v>80</v>
      </c>
      <c r="L235" s="36">
        <f t="shared" si="21"/>
        <v>792</v>
      </c>
      <c r="M235" s="23">
        <v>556</v>
      </c>
      <c r="N235" s="24">
        <f t="shared" si="22"/>
        <v>1348</v>
      </c>
      <c r="O235" s="23">
        <v>267</v>
      </c>
      <c r="P235" s="24">
        <f t="shared" si="23"/>
        <v>1615</v>
      </c>
    </row>
    <row r="236" spans="1:16" ht="15.75" x14ac:dyDescent="0.25">
      <c r="A236" s="16">
        <f t="shared" si="18"/>
        <v>230</v>
      </c>
      <c r="B236" s="25">
        <v>220816</v>
      </c>
      <c r="C236" s="26" t="s">
        <v>623</v>
      </c>
      <c r="D236" s="23" t="s">
        <v>394</v>
      </c>
      <c r="E236" s="20">
        <v>31</v>
      </c>
      <c r="F236" s="19">
        <v>31</v>
      </c>
      <c r="G236" s="20">
        <f t="shared" si="19"/>
        <v>0</v>
      </c>
      <c r="H236" s="21">
        <v>88.407515717714432</v>
      </c>
      <c r="I236" s="21">
        <f t="shared" si="20"/>
        <v>0</v>
      </c>
      <c r="J236" s="20"/>
      <c r="K236" s="20"/>
      <c r="L236" s="36">
        <f t="shared" si="21"/>
        <v>0</v>
      </c>
      <c r="M236" s="23">
        <v>519</v>
      </c>
      <c r="N236" s="24">
        <f t="shared" si="22"/>
        <v>519</v>
      </c>
      <c r="O236" s="23">
        <v>0</v>
      </c>
      <c r="P236" s="24">
        <f t="shared" si="23"/>
        <v>519</v>
      </c>
    </row>
    <row r="237" spans="1:16" ht="15.75" x14ac:dyDescent="0.25">
      <c r="A237" s="16">
        <f t="shared" si="18"/>
        <v>231</v>
      </c>
      <c r="B237" s="25">
        <v>220834</v>
      </c>
      <c r="C237" s="26" t="s">
        <v>624</v>
      </c>
      <c r="D237" s="23" t="s">
        <v>586</v>
      </c>
      <c r="E237" s="20">
        <v>31</v>
      </c>
      <c r="F237" s="19">
        <v>31</v>
      </c>
      <c r="G237" s="20">
        <f t="shared" si="19"/>
        <v>0</v>
      </c>
      <c r="H237" s="21">
        <v>88.407515717714432</v>
      </c>
      <c r="I237" s="21">
        <f t="shared" si="20"/>
        <v>0</v>
      </c>
      <c r="J237" s="20"/>
      <c r="K237" s="20"/>
      <c r="L237" s="36">
        <f t="shared" si="21"/>
        <v>0</v>
      </c>
      <c r="M237" s="23">
        <v>519</v>
      </c>
      <c r="N237" s="24">
        <f t="shared" si="22"/>
        <v>519</v>
      </c>
      <c r="O237" s="23">
        <v>0</v>
      </c>
      <c r="P237" s="24">
        <f t="shared" si="23"/>
        <v>519</v>
      </c>
    </row>
    <row r="238" spans="1:16" ht="15.75" x14ac:dyDescent="0.25">
      <c r="A238" s="16">
        <f t="shared" si="18"/>
        <v>232</v>
      </c>
      <c r="B238" s="25">
        <v>220848</v>
      </c>
      <c r="C238" s="26" t="s">
        <v>625</v>
      </c>
      <c r="D238" s="23" t="s">
        <v>613</v>
      </c>
      <c r="E238" s="20">
        <v>31</v>
      </c>
      <c r="F238" s="19">
        <v>31</v>
      </c>
      <c r="G238" s="20">
        <f t="shared" si="19"/>
        <v>0</v>
      </c>
      <c r="H238" s="21">
        <v>88.407515717714432</v>
      </c>
      <c r="I238" s="21">
        <f t="shared" si="20"/>
        <v>0</v>
      </c>
      <c r="J238" s="20"/>
      <c r="K238" s="20"/>
      <c r="L238" s="36">
        <f t="shared" si="21"/>
        <v>0</v>
      </c>
      <c r="M238" s="23">
        <v>482</v>
      </c>
      <c r="N238" s="24">
        <f t="shared" si="22"/>
        <v>482</v>
      </c>
      <c r="O238" s="23">
        <v>0</v>
      </c>
      <c r="P238" s="24">
        <f t="shared" si="23"/>
        <v>482</v>
      </c>
    </row>
    <row r="239" spans="1:16" ht="15.75" x14ac:dyDescent="0.25">
      <c r="A239" s="16">
        <f t="shared" si="18"/>
        <v>233</v>
      </c>
      <c r="B239" s="25">
        <v>220852</v>
      </c>
      <c r="C239" s="26" t="s">
        <v>626</v>
      </c>
      <c r="D239" s="23" t="s">
        <v>400</v>
      </c>
      <c r="E239" s="20">
        <v>31</v>
      </c>
      <c r="F239" s="19">
        <v>30</v>
      </c>
      <c r="G239" s="20">
        <f t="shared" si="19"/>
        <v>1</v>
      </c>
      <c r="H239" s="21">
        <v>88.407515717714432</v>
      </c>
      <c r="I239" s="21">
        <f t="shared" si="20"/>
        <v>88.407515717714432</v>
      </c>
      <c r="J239" s="20"/>
      <c r="K239" s="20">
        <v>80</v>
      </c>
      <c r="L239" s="36">
        <f t="shared" si="21"/>
        <v>168</v>
      </c>
      <c r="M239" s="23">
        <v>482</v>
      </c>
      <c r="N239" s="24">
        <f t="shared" si="22"/>
        <v>650</v>
      </c>
      <c r="O239" s="23">
        <v>33</v>
      </c>
      <c r="P239" s="24">
        <f t="shared" si="23"/>
        <v>683</v>
      </c>
    </row>
    <row r="240" spans="1:16" ht="15.75" x14ac:dyDescent="0.25">
      <c r="A240" s="16">
        <f t="shared" si="18"/>
        <v>234</v>
      </c>
      <c r="B240" s="25">
        <v>220853</v>
      </c>
      <c r="C240" s="26" t="s">
        <v>627</v>
      </c>
      <c r="D240" s="23" t="s">
        <v>577</v>
      </c>
      <c r="E240" s="20">
        <v>31</v>
      </c>
      <c r="F240" s="19">
        <v>21</v>
      </c>
      <c r="G240" s="20">
        <f t="shared" si="19"/>
        <v>10</v>
      </c>
      <c r="H240" s="21">
        <v>88.407515717714432</v>
      </c>
      <c r="I240" s="21">
        <f t="shared" si="20"/>
        <v>884.07515717714432</v>
      </c>
      <c r="J240" s="20">
        <v>120</v>
      </c>
      <c r="K240" s="20">
        <v>80</v>
      </c>
      <c r="L240" s="36">
        <f t="shared" si="21"/>
        <v>1084</v>
      </c>
      <c r="M240" s="23">
        <v>445</v>
      </c>
      <c r="N240" s="24">
        <f t="shared" si="22"/>
        <v>1529</v>
      </c>
      <c r="O240" s="23">
        <v>334</v>
      </c>
      <c r="P240" s="24">
        <f t="shared" si="23"/>
        <v>1863</v>
      </c>
    </row>
    <row r="241" spans="1:16" ht="15.75" x14ac:dyDescent="0.25">
      <c r="A241" s="16">
        <f t="shared" si="18"/>
        <v>235</v>
      </c>
      <c r="B241" s="25">
        <v>220861</v>
      </c>
      <c r="C241" s="26" t="s">
        <v>628</v>
      </c>
      <c r="D241" s="23" t="s">
        <v>426</v>
      </c>
      <c r="E241" s="20">
        <v>31</v>
      </c>
      <c r="F241" s="19">
        <v>31</v>
      </c>
      <c r="G241" s="20">
        <f t="shared" si="19"/>
        <v>0</v>
      </c>
      <c r="H241" s="21">
        <v>88.407515717714432</v>
      </c>
      <c r="I241" s="21">
        <f t="shared" si="20"/>
        <v>0</v>
      </c>
      <c r="J241" s="20"/>
      <c r="K241" s="20"/>
      <c r="L241" s="36">
        <f t="shared" si="21"/>
        <v>0</v>
      </c>
      <c r="M241" s="23">
        <v>500</v>
      </c>
      <c r="N241" s="24">
        <f t="shared" si="22"/>
        <v>500</v>
      </c>
      <c r="O241" s="23">
        <v>0</v>
      </c>
      <c r="P241" s="24">
        <f t="shared" si="23"/>
        <v>500</v>
      </c>
    </row>
    <row r="242" spans="1:16" ht="15.75" x14ac:dyDescent="0.25">
      <c r="A242" s="16">
        <f t="shared" si="18"/>
        <v>236</v>
      </c>
      <c r="B242" s="25">
        <v>220863</v>
      </c>
      <c r="C242" s="26" t="s">
        <v>629</v>
      </c>
      <c r="D242" s="23" t="s">
        <v>630</v>
      </c>
      <c r="E242" s="20">
        <v>31</v>
      </c>
      <c r="F242" s="19">
        <v>31</v>
      </c>
      <c r="G242" s="20">
        <f t="shared" si="19"/>
        <v>0</v>
      </c>
      <c r="H242" s="21">
        <v>88.407515717714432</v>
      </c>
      <c r="I242" s="21">
        <f t="shared" si="20"/>
        <v>0</v>
      </c>
      <c r="J242" s="20"/>
      <c r="K242" s="20"/>
      <c r="L242" s="36">
        <f t="shared" si="21"/>
        <v>0</v>
      </c>
      <c r="M242" s="23">
        <v>519</v>
      </c>
      <c r="N242" s="24">
        <f t="shared" si="22"/>
        <v>519</v>
      </c>
      <c r="O242" s="23">
        <v>0</v>
      </c>
      <c r="P242" s="24">
        <f t="shared" si="23"/>
        <v>519</v>
      </c>
    </row>
    <row r="243" spans="1:16" ht="15.75" x14ac:dyDescent="0.25">
      <c r="A243" s="16">
        <f t="shared" si="18"/>
        <v>237</v>
      </c>
      <c r="B243" s="25">
        <v>220871</v>
      </c>
      <c r="C243" s="26" t="s">
        <v>631</v>
      </c>
      <c r="D243" s="23" t="s">
        <v>632</v>
      </c>
      <c r="E243" s="20">
        <v>31</v>
      </c>
      <c r="F243" s="19">
        <v>21</v>
      </c>
      <c r="G243" s="20">
        <f t="shared" si="19"/>
        <v>10</v>
      </c>
      <c r="H243" s="21">
        <v>88.407515717714432</v>
      </c>
      <c r="I243" s="21">
        <f t="shared" si="20"/>
        <v>884.07515717714432</v>
      </c>
      <c r="J243" s="20">
        <v>355</v>
      </c>
      <c r="K243" s="20">
        <v>80</v>
      </c>
      <c r="L243" s="36">
        <f t="shared" si="21"/>
        <v>1319</v>
      </c>
      <c r="M243" s="23">
        <v>556</v>
      </c>
      <c r="N243" s="24">
        <f t="shared" si="22"/>
        <v>1875</v>
      </c>
      <c r="O243" s="23">
        <v>334</v>
      </c>
      <c r="P243" s="24">
        <f t="shared" si="23"/>
        <v>2209</v>
      </c>
    </row>
    <row r="244" spans="1:16" ht="15.75" x14ac:dyDescent="0.25">
      <c r="A244" s="16">
        <f t="shared" si="18"/>
        <v>238</v>
      </c>
      <c r="B244" s="25">
        <v>220873</v>
      </c>
      <c r="C244" s="26" t="s">
        <v>633</v>
      </c>
      <c r="D244" s="23" t="s">
        <v>488</v>
      </c>
      <c r="E244" s="20">
        <v>31</v>
      </c>
      <c r="F244" s="19">
        <v>17</v>
      </c>
      <c r="G244" s="20">
        <f t="shared" si="19"/>
        <v>14</v>
      </c>
      <c r="H244" s="21">
        <v>88.407515717714432</v>
      </c>
      <c r="I244" s="21">
        <f t="shared" si="20"/>
        <v>1237.705220048002</v>
      </c>
      <c r="J244" s="20">
        <v>590</v>
      </c>
      <c r="K244" s="20">
        <v>80</v>
      </c>
      <c r="L244" s="36">
        <f t="shared" si="21"/>
        <v>1908</v>
      </c>
      <c r="M244" s="23">
        <v>519</v>
      </c>
      <c r="N244" s="24">
        <f t="shared" si="22"/>
        <v>2427</v>
      </c>
      <c r="O244" s="23">
        <v>468</v>
      </c>
      <c r="P244" s="24">
        <f t="shared" si="23"/>
        <v>2895</v>
      </c>
    </row>
    <row r="245" spans="1:16" ht="15.75" x14ac:dyDescent="0.25">
      <c r="A245" s="16">
        <f t="shared" si="18"/>
        <v>239</v>
      </c>
      <c r="B245" s="25">
        <v>220875</v>
      </c>
      <c r="C245" s="26" t="s">
        <v>634</v>
      </c>
      <c r="D245" s="23" t="s">
        <v>563</v>
      </c>
      <c r="E245" s="20">
        <v>31</v>
      </c>
      <c r="F245" s="19">
        <v>31</v>
      </c>
      <c r="G245" s="20">
        <f t="shared" si="19"/>
        <v>0</v>
      </c>
      <c r="H245" s="21">
        <v>88.407515717714432</v>
      </c>
      <c r="I245" s="21">
        <f t="shared" si="20"/>
        <v>0</v>
      </c>
      <c r="J245" s="20"/>
      <c r="K245" s="20"/>
      <c r="L245" s="36">
        <f t="shared" si="21"/>
        <v>0</v>
      </c>
      <c r="M245" s="23">
        <v>426</v>
      </c>
      <c r="N245" s="24">
        <f t="shared" si="22"/>
        <v>426</v>
      </c>
      <c r="O245" s="23">
        <v>0</v>
      </c>
      <c r="P245" s="24">
        <f t="shared" si="23"/>
        <v>426</v>
      </c>
    </row>
    <row r="246" spans="1:16" ht="15.75" x14ac:dyDescent="0.25">
      <c r="A246" s="16">
        <f t="shared" si="18"/>
        <v>240</v>
      </c>
      <c r="B246" s="25">
        <v>220880</v>
      </c>
      <c r="C246" s="26" t="s">
        <v>635</v>
      </c>
      <c r="D246" s="23" t="s">
        <v>396</v>
      </c>
      <c r="E246" s="20">
        <v>31</v>
      </c>
      <c r="F246" s="19">
        <v>31</v>
      </c>
      <c r="G246" s="20">
        <f t="shared" si="19"/>
        <v>0</v>
      </c>
      <c r="H246" s="21">
        <v>88.407515717714432</v>
      </c>
      <c r="I246" s="21">
        <f t="shared" si="20"/>
        <v>0</v>
      </c>
      <c r="J246" s="20"/>
      <c r="K246" s="20"/>
      <c r="L246" s="36">
        <f t="shared" si="21"/>
        <v>0</v>
      </c>
      <c r="M246" s="23">
        <v>537</v>
      </c>
      <c r="N246" s="24">
        <f t="shared" si="22"/>
        <v>537</v>
      </c>
      <c r="O246" s="23">
        <v>0</v>
      </c>
      <c r="P246" s="24">
        <f t="shared" si="23"/>
        <v>537</v>
      </c>
    </row>
    <row r="247" spans="1:16" ht="15.75" x14ac:dyDescent="0.25">
      <c r="A247" s="16">
        <f t="shared" si="18"/>
        <v>241</v>
      </c>
      <c r="B247" s="25">
        <v>220885</v>
      </c>
      <c r="C247" s="26" t="s">
        <v>636</v>
      </c>
      <c r="D247" s="23" t="s">
        <v>544</v>
      </c>
      <c r="E247" s="20">
        <v>31</v>
      </c>
      <c r="F247" s="19">
        <v>30</v>
      </c>
      <c r="G247" s="20">
        <f t="shared" si="19"/>
        <v>1</v>
      </c>
      <c r="H247" s="21">
        <v>88.407515717714432</v>
      </c>
      <c r="I247" s="21">
        <f t="shared" si="20"/>
        <v>88.407515717714432</v>
      </c>
      <c r="J247" s="20"/>
      <c r="K247" s="20">
        <v>80</v>
      </c>
      <c r="L247" s="36">
        <f t="shared" si="21"/>
        <v>168</v>
      </c>
      <c r="M247" s="23">
        <v>463</v>
      </c>
      <c r="N247" s="24">
        <f t="shared" si="22"/>
        <v>631</v>
      </c>
      <c r="O247" s="23">
        <v>33</v>
      </c>
      <c r="P247" s="24">
        <f t="shared" si="23"/>
        <v>664</v>
      </c>
    </row>
    <row r="248" spans="1:16" ht="15.75" x14ac:dyDescent="0.25">
      <c r="A248" s="16">
        <f t="shared" si="18"/>
        <v>242</v>
      </c>
      <c r="B248" s="25">
        <v>220891</v>
      </c>
      <c r="C248" s="26" t="s">
        <v>637</v>
      </c>
      <c r="D248" s="23" t="s">
        <v>569</v>
      </c>
      <c r="E248" s="20">
        <v>31</v>
      </c>
      <c r="F248" s="19">
        <v>5</v>
      </c>
      <c r="G248" s="20">
        <f t="shared" si="19"/>
        <v>26</v>
      </c>
      <c r="H248" s="21">
        <v>88.407515717714432</v>
      </c>
      <c r="I248" s="21">
        <f t="shared" si="20"/>
        <v>2298.5954086605752</v>
      </c>
      <c r="J248" s="20"/>
      <c r="K248" s="20">
        <v>80</v>
      </c>
      <c r="L248" s="36">
        <f t="shared" si="21"/>
        <v>2379</v>
      </c>
      <c r="M248" s="23">
        <v>482</v>
      </c>
      <c r="N248" s="24">
        <f t="shared" si="22"/>
        <v>2861</v>
      </c>
      <c r="O248" s="23">
        <v>869</v>
      </c>
      <c r="P248" s="24">
        <f t="shared" si="23"/>
        <v>3730</v>
      </c>
    </row>
    <row r="249" spans="1:16" ht="15.75" x14ac:dyDescent="0.25">
      <c r="A249" s="16">
        <f t="shared" si="18"/>
        <v>243</v>
      </c>
      <c r="B249" s="25">
        <v>220892</v>
      </c>
      <c r="C249" s="26" t="s">
        <v>638</v>
      </c>
      <c r="D249" s="23" t="s">
        <v>532</v>
      </c>
      <c r="E249" s="20">
        <v>31</v>
      </c>
      <c r="F249" s="19">
        <v>31</v>
      </c>
      <c r="G249" s="20">
        <f t="shared" si="19"/>
        <v>0</v>
      </c>
      <c r="H249" s="21">
        <v>88.407515717714432</v>
      </c>
      <c r="I249" s="21">
        <f t="shared" si="20"/>
        <v>0</v>
      </c>
      <c r="J249" s="20"/>
      <c r="K249" s="20"/>
      <c r="L249" s="36">
        <f t="shared" si="21"/>
        <v>0</v>
      </c>
      <c r="M249" s="23">
        <v>556</v>
      </c>
      <c r="N249" s="24">
        <f t="shared" si="22"/>
        <v>556</v>
      </c>
      <c r="O249" s="23">
        <v>0</v>
      </c>
      <c r="P249" s="24">
        <f t="shared" si="23"/>
        <v>556</v>
      </c>
    </row>
    <row r="250" spans="1:16" ht="15.75" x14ac:dyDescent="0.25">
      <c r="A250" s="16">
        <f t="shared" si="18"/>
        <v>244</v>
      </c>
      <c r="B250" s="25">
        <v>220894</v>
      </c>
      <c r="C250" s="26" t="s">
        <v>639</v>
      </c>
      <c r="D250" s="23" t="s">
        <v>584</v>
      </c>
      <c r="E250" s="20">
        <v>31</v>
      </c>
      <c r="F250" s="19">
        <v>17</v>
      </c>
      <c r="G250" s="20">
        <f t="shared" si="19"/>
        <v>14</v>
      </c>
      <c r="H250" s="21">
        <v>88.407515717714432</v>
      </c>
      <c r="I250" s="21">
        <f t="shared" si="20"/>
        <v>1237.705220048002</v>
      </c>
      <c r="J250" s="20">
        <v>95</v>
      </c>
      <c r="K250" s="20">
        <v>80</v>
      </c>
      <c r="L250" s="36">
        <f t="shared" si="21"/>
        <v>1413</v>
      </c>
      <c r="M250" s="23">
        <v>556</v>
      </c>
      <c r="N250" s="24">
        <f t="shared" si="22"/>
        <v>1969</v>
      </c>
      <c r="O250" s="23">
        <v>468</v>
      </c>
      <c r="P250" s="24">
        <f t="shared" si="23"/>
        <v>2437</v>
      </c>
    </row>
    <row r="251" spans="1:16" ht="15.75" x14ac:dyDescent="0.25">
      <c r="A251" s="16">
        <f t="shared" si="18"/>
        <v>245</v>
      </c>
      <c r="B251" s="25">
        <v>220898</v>
      </c>
      <c r="C251" s="26" t="s">
        <v>640</v>
      </c>
      <c r="D251" s="23" t="s">
        <v>641</v>
      </c>
      <c r="E251" s="20">
        <v>31</v>
      </c>
      <c r="F251" s="19">
        <v>27</v>
      </c>
      <c r="G251" s="20">
        <f t="shared" si="19"/>
        <v>4</v>
      </c>
      <c r="H251" s="21">
        <v>88.407515717714432</v>
      </c>
      <c r="I251" s="21">
        <f t="shared" si="20"/>
        <v>353.63006287085773</v>
      </c>
      <c r="J251" s="20"/>
      <c r="K251" s="20">
        <v>80</v>
      </c>
      <c r="L251" s="36">
        <f t="shared" si="21"/>
        <v>434</v>
      </c>
      <c r="M251" s="23">
        <v>445</v>
      </c>
      <c r="N251" s="24">
        <f t="shared" si="22"/>
        <v>879</v>
      </c>
      <c r="O251" s="23">
        <v>134</v>
      </c>
      <c r="P251" s="24">
        <f t="shared" si="23"/>
        <v>1013</v>
      </c>
    </row>
    <row r="252" spans="1:16" ht="15.75" x14ac:dyDescent="0.25">
      <c r="A252" s="16">
        <f t="shared" si="18"/>
        <v>246</v>
      </c>
      <c r="B252" s="25">
        <v>220904</v>
      </c>
      <c r="C252" s="26" t="s">
        <v>642</v>
      </c>
      <c r="D252" s="23" t="s">
        <v>643</v>
      </c>
      <c r="E252" s="20">
        <v>31</v>
      </c>
      <c r="F252" s="19">
        <v>31</v>
      </c>
      <c r="G252" s="20">
        <f t="shared" si="19"/>
        <v>0</v>
      </c>
      <c r="H252" s="21">
        <v>88.407515717714432</v>
      </c>
      <c r="I252" s="21">
        <f t="shared" si="20"/>
        <v>0</v>
      </c>
      <c r="J252" s="20"/>
      <c r="K252" s="20"/>
      <c r="L252" s="36">
        <f t="shared" si="21"/>
        <v>0</v>
      </c>
      <c r="M252" s="23">
        <v>519</v>
      </c>
      <c r="N252" s="24">
        <f t="shared" si="22"/>
        <v>519</v>
      </c>
      <c r="O252" s="23">
        <v>0</v>
      </c>
      <c r="P252" s="24">
        <f t="shared" si="23"/>
        <v>519</v>
      </c>
    </row>
    <row r="253" spans="1:16" ht="15.75" x14ac:dyDescent="0.25">
      <c r="A253" s="16">
        <f t="shared" si="18"/>
        <v>247</v>
      </c>
      <c r="B253" s="25">
        <v>220909</v>
      </c>
      <c r="C253" s="26" t="s">
        <v>644</v>
      </c>
      <c r="D253" s="23" t="s">
        <v>645</v>
      </c>
      <c r="E253" s="20">
        <v>31</v>
      </c>
      <c r="F253" s="19">
        <v>31</v>
      </c>
      <c r="G253" s="20">
        <f t="shared" si="19"/>
        <v>0</v>
      </c>
      <c r="H253" s="21">
        <v>88.407515717714432</v>
      </c>
      <c r="I253" s="21">
        <f t="shared" si="20"/>
        <v>0</v>
      </c>
      <c r="J253" s="20"/>
      <c r="K253" s="20"/>
      <c r="L253" s="36">
        <f t="shared" si="21"/>
        <v>0</v>
      </c>
      <c r="M253" s="23">
        <v>519</v>
      </c>
      <c r="N253" s="24">
        <f t="shared" si="22"/>
        <v>519</v>
      </c>
      <c r="O253" s="23">
        <v>0</v>
      </c>
      <c r="P253" s="24">
        <f t="shared" si="23"/>
        <v>519</v>
      </c>
    </row>
    <row r="254" spans="1:16" ht="15.75" x14ac:dyDescent="0.25">
      <c r="A254" s="16">
        <f t="shared" si="18"/>
        <v>248</v>
      </c>
      <c r="B254" s="25">
        <v>220915</v>
      </c>
      <c r="C254" s="26" t="s">
        <v>646</v>
      </c>
      <c r="D254" s="23" t="s">
        <v>581</v>
      </c>
      <c r="E254" s="20">
        <v>31</v>
      </c>
      <c r="F254" s="19">
        <v>30</v>
      </c>
      <c r="G254" s="20">
        <f t="shared" si="19"/>
        <v>1</v>
      </c>
      <c r="H254" s="21">
        <v>88.407515717714432</v>
      </c>
      <c r="I254" s="21">
        <f t="shared" si="20"/>
        <v>88.407515717714432</v>
      </c>
      <c r="J254" s="20"/>
      <c r="K254" s="20">
        <v>80</v>
      </c>
      <c r="L254" s="36">
        <f t="shared" si="21"/>
        <v>168</v>
      </c>
      <c r="M254" s="23">
        <v>482</v>
      </c>
      <c r="N254" s="24">
        <f t="shared" si="22"/>
        <v>650</v>
      </c>
      <c r="O254" s="23">
        <v>33</v>
      </c>
      <c r="P254" s="24">
        <f t="shared" si="23"/>
        <v>683</v>
      </c>
    </row>
    <row r="255" spans="1:16" ht="15.75" x14ac:dyDescent="0.25">
      <c r="A255" s="16">
        <f t="shared" si="18"/>
        <v>249</v>
      </c>
      <c r="B255" s="25">
        <v>220919</v>
      </c>
      <c r="C255" s="26" t="s">
        <v>647</v>
      </c>
      <c r="D255" s="23" t="s">
        <v>632</v>
      </c>
      <c r="E255" s="20">
        <v>31</v>
      </c>
      <c r="F255" s="19">
        <v>31</v>
      </c>
      <c r="G255" s="20">
        <f t="shared" si="19"/>
        <v>0</v>
      </c>
      <c r="H255" s="21">
        <v>88.407515717714432</v>
      </c>
      <c r="I255" s="21">
        <f t="shared" si="20"/>
        <v>0</v>
      </c>
      <c r="J255" s="20"/>
      <c r="K255" s="20"/>
      <c r="L255" s="36">
        <f t="shared" si="21"/>
        <v>0</v>
      </c>
      <c r="M255" s="23">
        <v>537</v>
      </c>
      <c r="N255" s="24">
        <f t="shared" si="22"/>
        <v>537</v>
      </c>
      <c r="O255" s="23">
        <v>0</v>
      </c>
      <c r="P255" s="24">
        <f t="shared" si="23"/>
        <v>537</v>
      </c>
    </row>
    <row r="256" spans="1:16" ht="15.75" x14ac:dyDescent="0.25">
      <c r="A256" s="16">
        <f t="shared" si="18"/>
        <v>250</v>
      </c>
      <c r="B256" s="25">
        <v>220945</v>
      </c>
      <c r="C256" s="26" t="s">
        <v>648</v>
      </c>
      <c r="D256" s="23" t="s">
        <v>596</v>
      </c>
      <c r="E256" s="20">
        <v>31</v>
      </c>
      <c r="F256" s="19">
        <v>31</v>
      </c>
      <c r="G256" s="20">
        <f t="shared" si="19"/>
        <v>0</v>
      </c>
      <c r="H256" s="21">
        <v>88.407515717714432</v>
      </c>
      <c r="I256" s="21">
        <f t="shared" si="20"/>
        <v>0</v>
      </c>
      <c r="J256" s="20"/>
      <c r="K256" s="20"/>
      <c r="L256" s="36">
        <f t="shared" si="21"/>
        <v>0</v>
      </c>
      <c r="M256" s="23">
        <v>519</v>
      </c>
      <c r="N256" s="24">
        <f t="shared" si="22"/>
        <v>519</v>
      </c>
      <c r="O256" s="23">
        <v>0</v>
      </c>
      <c r="P256" s="24">
        <f t="shared" si="23"/>
        <v>519</v>
      </c>
    </row>
    <row r="257" spans="1:16" ht="15.75" x14ac:dyDescent="0.25">
      <c r="A257" s="16">
        <f t="shared" si="18"/>
        <v>251</v>
      </c>
      <c r="B257" s="25">
        <v>220954</v>
      </c>
      <c r="C257" s="26" t="s">
        <v>649</v>
      </c>
      <c r="D257" s="23" t="s">
        <v>650</v>
      </c>
      <c r="E257" s="20">
        <v>31</v>
      </c>
      <c r="F257" s="19">
        <v>27</v>
      </c>
      <c r="G257" s="20">
        <f t="shared" si="19"/>
        <v>4</v>
      </c>
      <c r="H257" s="21">
        <v>88.407515717714432</v>
      </c>
      <c r="I257" s="21">
        <f t="shared" si="20"/>
        <v>353.63006287085773</v>
      </c>
      <c r="J257" s="20">
        <v>160</v>
      </c>
      <c r="K257" s="20">
        <v>80</v>
      </c>
      <c r="L257" s="36">
        <f t="shared" si="21"/>
        <v>594</v>
      </c>
      <c r="M257" s="23">
        <v>500</v>
      </c>
      <c r="N257" s="24">
        <f t="shared" si="22"/>
        <v>1094</v>
      </c>
      <c r="O257" s="23">
        <v>134</v>
      </c>
      <c r="P257" s="24">
        <f t="shared" si="23"/>
        <v>1228</v>
      </c>
    </row>
    <row r="258" spans="1:16" ht="15.75" x14ac:dyDescent="0.25">
      <c r="A258" s="16">
        <f t="shared" si="18"/>
        <v>252</v>
      </c>
      <c r="B258" s="25">
        <v>220955</v>
      </c>
      <c r="C258" s="26" t="s">
        <v>651</v>
      </c>
      <c r="D258" s="23" t="s">
        <v>530</v>
      </c>
      <c r="E258" s="20">
        <v>31</v>
      </c>
      <c r="F258" s="19">
        <v>31</v>
      </c>
      <c r="G258" s="20">
        <f t="shared" si="19"/>
        <v>0</v>
      </c>
      <c r="H258" s="21">
        <v>88.407515717714432</v>
      </c>
      <c r="I258" s="21">
        <f t="shared" si="20"/>
        <v>0</v>
      </c>
      <c r="J258" s="20"/>
      <c r="K258" s="20"/>
      <c r="L258" s="36">
        <f t="shared" si="21"/>
        <v>0</v>
      </c>
      <c r="M258" s="23">
        <v>519</v>
      </c>
      <c r="N258" s="24">
        <f t="shared" si="22"/>
        <v>519</v>
      </c>
      <c r="O258" s="23">
        <v>0</v>
      </c>
      <c r="P258" s="24">
        <f t="shared" si="23"/>
        <v>519</v>
      </c>
    </row>
    <row r="259" spans="1:16" ht="15.75" x14ac:dyDescent="0.25">
      <c r="A259" s="16">
        <f t="shared" si="18"/>
        <v>253</v>
      </c>
      <c r="B259" s="25">
        <v>220956</v>
      </c>
      <c r="C259" s="26" t="s">
        <v>652</v>
      </c>
      <c r="D259" s="23" t="s">
        <v>507</v>
      </c>
      <c r="E259" s="20">
        <v>31</v>
      </c>
      <c r="F259" s="19">
        <v>31</v>
      </c>
      <c r="G259" s="20">
        <f t="shared" si="19"/>
        <v>0</v>
      </c>
      <c r="H259" s="21">
        <v>88.407515717714432</v>
      </c>
      <c r="I259" s="21">
        <f t="shared" si="20"/>
        <v>0</v>
      </c>
      <c r="J259" s="20"/>
      <c r="K259" s="20"/>
      <c r="L259" s="36">
        <f t="shared" si="21"/>
        <v>0</v>
      </c>
      <c r="M259" s="23">
        <v>500</v>
      </c>
      <c r="N259" s="24">
        <f t="shared" si="22"/>
        <v>500</v>
      </c>
      <c r="O259" s="23">
        <v>0</v>
      </c>
      <c r="P259" s="24">
        <f t="shared" si="23"/>
        <v>500</v>
      </c>
    </row>
    <row r="260" spans="1:16" ht="15.75" x14ac:dyDescent="0.25">
      <c r="A260" s="16">
        <f t="shared" si="18"/>
        <v>254</v>
      </c>
      <c r="B260" s="25">
        <v>220957</v>
      </c>
      <c r="C260" s="26" t="s">
        <v>653</v>
      </c>
      <c r="D260" s="23" t="s">
        <v>546</v>
      </c>
      <c r="E260" s="20">
        <v>31</v>
      </c>
      <c r="F260" s="19">
        <v>31</v>
      </c>
      <c r="G260" s="20">
        <f t="shared" si="19"/>
        <v>0</v>
      </c>
      <c r="H260" s="21">
        <v>88.407515717714432</v>
      </c>
      <c r="I260" s="21">
        <f t="shared" si="20"/>
        <v>0</v>
      </c>
      <c r="J260" s="20"/>
      <c r="K260" s="20"/>
      <c r="L260" s="36">
        <f t="shared" si="21"/>
        <v>0</v>
      </c>
      <c r="M260" s="23">
        <v>426</v>
      </c>
      <c r="N260" s="24">
        <f t="shared" si="22"/>
        <v>426</v>
      </c>
      <c r="O260" s="23">
        <v>0</v>
      </c>
      <c r="P260" s="24">
        <f t="shared" si="23"/>
        <v>426</v>
      </c>
    </row>
    <row r="261" spans="1:16" ht="15.75" x14ac:dyDescent="0.25">
      <c r="A261" s="16">
        <f t="shared" si="18"/>
        <v>255</v>
      </c>
      <c r="B261" s="25">
        <v>220962</v>
      </c>
      <c r="C261" s="26" t="s">
        <v>654</v>
      </c>
      <c r="D261" s="23" t="s">
        <v>655</v>
      </c>
      <c r="E261" s="20">
        <v>31</v>
      </c>
      <c r="F261" s="19">
        <v>31</v>
      </c>
      <c r="G261" s="20">
        <f t="shared" si="19"/>
        <v>0</v>
      </c>
      <c r="H261" s="21">
        <v>88.407515717714432</v>
      </c>
      <c r="I261" s="21">
        <f t="shared" si="20"/>
        <v>0</v>
      </c>
      <c r="J261" s="20"/>
      <c r="K261" s="20"/>
      <c r="L261" s="36">
        <f t="shared" si="21"/>
        <v>0</v>
      </c>
      <c r="M261" s="23">
        <v>482</v>
      </c>
      <c r="N261" s="24">
        <f t="shared" si="22"/>
        <v>482</v>
      </c>
      <c r="O261" s="23">
        <v>0</v>
      </c>
      <c r="P261" s="24">
        <f t="shared" si="23"/>
        <v>482</v>
      </c>
    </row>
    <row r="262" spans="1:16" ht="15.75" x14ac:dyDescent="0.25">
      <c r="A262" s="16">
        <f t="shared" si="18"/>
        <v>256</v>
      </c>
      <c r="B262" s="25">
        <v>220965</v>
      </c>
      <c r="C262" s="26" t="s">
        <v>656</v>
      </c>
      <c r="D262" s="23" t="s">
        <v>482</v>
      </c>
      <c r="E262" s="20">
        <v>31</v>
      </c>
      <c r="F262" s="19"/>
      <c r="G262" s="20">
        <f t="shared" si="19"/>
        <v>31</v>
      </c>
      <c r="H262" s="21">
        <v>88.407515717714432</v>
      </c>
      <c r="I262" s="21">
        <f t="shared" si="20"/>
        <v>2740.6329872491474</v>
      </c>
      <c r="J262" s="20"/>
      <c r="K262" s="20">
        <v>80</v>
      </c>
      <c r="L262" s="36">
        <f t="shared" si="21"/>
        <v>2821</v>
      </c>
      <c r="M262" s="23">
        <v>556</v>
      </c>
      <c r="N262" s="24">
        <f t="shared" si="22"/>
        <v>3377</v>
      </c>
      <c r="O262" s="23">
        <v>1036</v>
      </c>
      <c r="P262" s="24">
        <f t="shared" si="23"/>
        <v>4413</v>
      </c>
    </row>
    <row r="263" spans="1:16" ht="15.75" x14ac:dyDescent="0.25">
      <c r="A263" s="16">
        <f t="shared" ref="A263:A326" si="24">ROW()-ROW($A$6)</f>
        <v>257</v>
      </c>
      <c r="B263" s="25">
        <v>220984</v>
      </c>
      <c r="C263" s="26" t="s">
        <v>657</v>
      </c>
      <c r="D263" s="23" t="s">
        <v>455</v>
      </c>
      <c r="E263" s="20">
        <v>31</v>
      </c>
      <c r="F263" s="19">
        <v>31</v>
      </c>
      <c r="G263" s="20">
        <f t="shared" si="19"/>
        <v>0</v>
      </c>
      <c r="H263" s="21">
        <v>88.407515717714432</v>
      </c>
      <c r="I263" s="21">
        <f t="shared" si="20"/>
        <v>0</v>
      </c>
      <c r="J263" s="20"/>
      <c r="K263" s="20"/>
      <c r="L263" s="36">
        <f t="shared" si="21"/>
        <v>0</v>
      </c>
      <c r="M263" s="23">
        <v>463</v>
      </c>
      <c r="N263" s="24">
        <f t="shared" si="22"/>
        <v>463</v>
      </c>
      <c r="O263" s="23">
        <v>0</v>
      </c>
      <c r="P263" s="24">
        <f t="shared" si="23"/>
        <v>463</v>
      </c>
    </row>
    <row r="264" spans="1:16" ht="15.75" x14ac:dyDescent="0.25">
      <c r="A264" s="16">
        <f t="shared" si="24"/>
        <v>258</v>
      </c>
      <c r="B264" s="25">
        <v>220999</v>
      </c>
      <c r="C264" s="26" t="s">
        <v>658</v>
      </c>
      <c r="D264" s="23" t="s">
        <v>659</v>
      </c>
      <c r="E264" s="20">
        <v>31</v>
      </c>
      <c r="F264" s="19">
        <v>31</v>
      </c>
      <c r="G264" s="20">
        <f t="shared" ref="G264:G327" si="25">E264-F264</f>
        <v>0</v>
      </c>
      <c r="H264" s="21">
        <v>88.407515717714432</v>
      </c>
      <c r="I264" s="21">
        <f t="shared" ref="I264:I327" si="26">G264*H264</f>
        <v>0</v>
      </c>
      <c r="J264" s="20"/>
      <c r="K264" s="20"/>
      <c r="L264" s="36">
        <f t="shared" ref="L264:L327" si="27">ROUND(I264+J264+K264,0)</f>
        <v>0</v>
      </c>
      <c r="M264" s="23">
        <v>537</v>
      </c>
      <c r="N264" s="24">
        <f t="shared" ref="N264:N327" si="28">L264+M264</f>
        <v>537</v>
      </c>
      <c r="O264" s="23">
        <v>0</v>
      </c>
      <c r="P264" s="24">
        <f t="shared" ref="P264:P327" si="29">N264+O264</f>
        <v>537</v>
      </c>
    </row>
    <row r="265" spans="1:16" ht="15.75" x14ac:dyDescent="0.25">
      <c r="A265" s="16">
        <f t="shared" si="24"/>
        <v>259</v>
      </c>
      <c r="B265" s="25">
        <v>221009</v>
      </c>
      <c r="C265" s="26" t="s">
        <v>660</v>
      </c>
      <c r="D265" s="23" t="s">
        <v>588</v>
      </c>
      <c r="E265" s="20">
        <v>31</v>
      </c>
      <c r="F265" s="19">
        <v>31</v>
      </c>
      <c r="G265" s="20">
        <f t="shared" si="25"/>
        <v>0</v>
      </c>
      <c r="H265" s="21">
        <v>88.407515717714432</v>
      </c>
      <c r="I265" s="21">
        <f t="shared" si="26"/>
        <v>0</v>
      </c>
      <c r="J265" s="20"/>
      <c r="K265" s="20"/>
      <c r="L265" s="36">
        <f t="shared" si="27"/>
        <v>0</v>
      </c>
      <c r="M265" s="23">
        <v>519</v>
      </c>
      <c r="N265" s="24">
        <f t="shared" si="28"/>
        <v>519</v>
      </c>
      <c r="O265" s="23">
        <v>0</v>
      </c>
      <c r="P265" s="24">
        <f t="shared" si="29"/>
        <v>519</v>
      </c>
    </row>
    <row r="266" spans="1:16" ht="15.75" x14ac:dyDescent="0.25">
      <c r="A266" s="16">
        <f t="shared" si="24"/>
        <v>260</v>
      </c>
      <c r="B266" s="25">
        <v>221014</v>
      </c>
      <c r="C266" s="26" t="s">
        <v>661</v>
      </c>
      <c r="D266" s="23" t="s">
        <v>557</v>
      </c>
      <c r="E266" s="20">
        <v>31</v>
      </c>
      <c r="F266" s="19">
        <v>31</v>
      </c>
      <c r="G266" s="20">
        <f t="shared" si="25"/>
        <v>0</v>
      </c>
      <c r="H266" s="21">
        <v>88.407515717714432</v>
      </c>
      <c r="I266" s="21">
        <f t="shared" si="26"/>
        <v>0</v>
      </c>
      <c r="J266" s="20"/>
      <c r="K266" s="20"/>
      <c r="L266" s="36">
        <f t="shared" si="27"/>
        <v>0</v>
      </c>
      <c r="M266" s="23">
        <v>500</v>
      </c>
      <c r="N266" s="24">
        <f t="shared" si="28"/>
        <v>500</v>
      </c>
      <c r="O266" s="23">
        <v>0</v>
      </c>
      <c r="P266" s="24">
        <f t="shared" si="29"/>
        <v>500</v>
      </c>
    </row>
    <row r="267" spans="1:16" ht="15.75" x14ac:dyDescent="0.25">
      <c r="A267" s="16">
        <f t="shared" si="24"/>
        <v>261</v>
      </c>
      <c r="B267" s="25">
        <v>221022</v>
      </c>
      <c r="C267" s="26" t="s">
        <v>662</v>
      </c>
      <c r="D267" s="23" t="s">
        <v>615</v>
      </c>
      <c r="E267" s="20">
        <v>31</v>
      </c>
      <c r="F267" s="19">
        <v>31</v>
      </c>
      <c r="G267" s="20">
        <f t="shared" si="25"/>
        <v>0</v>
      </c>
      <c r="H267" s="21">
        <v>88.407515717714432</v>
      </c>
      <c r="I267" s="21">
        <f t="shared" si="26"/>
        <v>0</v>
      </c>
      <c r="J267" s="20"/>
      <c r="K267" s="20"/>
      <c r="L267" s="36">
        <f t="shared" si="27"/>
        <v>0</v>
      </c>
      <c r="M267" s="23">
        <v>408</v>
      </c>
      <c r="N267" s="24">
        <f t="shared" si="28"/>
        <v>408</v>
      </c>
      <c r="O267" s="23">
        <v>0</v>
      </c>
      <c r="P267" s="24">
        <f t="shared" si="29"/>
        <v>408</v>
      </c>
    </row>
    <row r="268" spans="1:16" ht="15.75" x14ac:dyDescent="0.25">
      <c r="A268" s="16">
        <f t="shared" si="24"/>
        <v>262</v>
      </c>
      <c r="B268" s="25">
        <v>221023</v>
      </c>
      <c r="C268" s="26" t="s">
        <v>663</v>
      </c>
      <c r="D268" s="23" t="s">
        <v>641</v>
      </c>
      <c r="E268" s="20">
        <v>31</v>
      </c>
      <c r="F268" s="19">
        <v>31</v>
      </c>
      <c r="G268" s="20">
        <f t="shared" si="25"/>
        <v>0</v>
      </c>
      <c r="H268" s="21">
        <v>88.407515717714432</v>
      </c>
      <c r="I268" s="21">
        <f t="shared" si="26"/>
        <v>0</v>
      </c>
      <c r="J268" s="20"/>
      <c r="K268" s="20"/>
      <c r="L268" s="36">
        <f t="shared" si="27"/>
        <v>0</v>
      </c>
      <c r="M268" s="23">
        <v>537</v>
      </c>
      <c r="N268" s="24">
        <f t="shared" si="28"/>
        <v>537</v>
      </c>
      <c r="O268" s="23">
        <v>0</v>
      </c>
      <c r="P268" s="24">
        <f t="shared" si="29"/>
        <v>537</v>
      </c>
    </row>
    <row r="269" spans="1:16" ht="15.75" x14ac:dyDescent="0.25">
      <c r="A269" s="16">
        <f t="shared" si="24"/>
        <v>263</v>
      </c>
      <c r="B269" s="25">
        <v>221053</v>
      </c>
      <c r="C269" s="26" t="s">
        <v>664</v>
      </c>
      <c r="D269" s="23" t="s">
        <v>665</v>
      </c>
      <c r="E269" s="20">
        <v>31</v>
      </c>
      <c r="F269" s="19">
        <v>21</v>
      </c>
      <c r="G269" s="20">
        <f t="shared" si="25"/>
        <v>10</v>
      </c>
      <c r="H269" s="21">
        <v>88.407515717714432</v>
      </c>
      <c r="I269" s="21">
        <f t="shared" si="26"/>
        <v>884.07515717714432</v>
      </c>
      <c r="J269" s="20">
        <v>177</v>
      </c>
      <c r="K269" s="20">
        <v>80</v>
      </c>
      <c r="L269" s="36">
        <f t="shared" si="27"/>
        <v>1141</v>
      </c>
      <c r="M269" s="23">
        <v>1009</v>
      </c>
      <c r="N269" s="24">
        <f t="shared" si="28"/>
        <v>2150</v>
      </c>
      <c r="O269" s="23">
        <v>334</v>
      </c>
      <c r="P269" s="24">
        <f t="shared" si="29"/>
        <v>2484</v>
      </c>
    </row>
    <row r="270" spans="1:16" ht="15.75" x14ac:dyDescent="0.25">
      <c r="A270" s="16">
        <f t="shared" si="24"/>
        <v>264</v>
      </c>
      <c r="B270" s="25">
        <v>221056</v>
      </c>
      <c r="C270" s="26" t="s">
        <v>666</v>
      </c>
      <c r="D270" s="23" t="s">
        <v>500</v>
      </c>
      <c r="E270" s="20">
        <v>31</v>
      </c>
      <c r="F270" s="19">
        <v>31</v>
      </c>
      <c r="G270" s="20">
        <f t="shared" si="25"/>
        <v>0</v>
      </c>
      <c r="H270" s="21">
        <v>88.407515717714432</v>
      </c>
      <c r="I270" s="21">
        <f t="shared" si="26"/>
        <v>0</v>
      </c>
      <c r="J270" s="20"/>
      <c r="K270" s="20"/>
      <c r="L270" s="36">
        <f t="shared" si="27"/>
        <v>0</v>
      </c>
      <c r="M270" s="23">
        <v>482</v>
      </c>
      <c r="N270" s="24">
        <f t="shared" si="28"/>
        <v>482</v>
      </c>
      <c r="O270" s="23">
        <v>0</v>
      </c>
      <c r="P270" s="24">
        <f t="shared" si="29"/>
        <v>482</v>
      </c>
    </row>
    <row r="271" spans="1:16" ht="15.75" x14ac:dyDescent="0.25">
      <c r="A271" s="16">
        <f t="shared" si="24"/>
        <v>265</v>
      </c>
      <c r="B271" s="25">
        <v>221058</v>
      </c>
      <c r="C271" s="26" t="s">
        <v>667</v>
      </c>
      <c r="D271" s="23" t="s">
        <v>668</v>
      </c>
      <c r="E271" s="20">
        <v>31</v>
      </c>
      <c r="F271" s="19">
        <v>31</v>
      </c>
      <c r="G271" s="20">
        <f t="shared" si="25"/>
        <v>0</v>
      </c>
      <c r="H271" s="21">
        <v>88.407515717714432</v>
      </c>
      <c r="I271" s="21">
        <f t="shared" si="26"/>
        <v>0</v>
      </c>
      <c r="J271" s="20"/>
      <c r="K271" s="20"/>
      <c r="L271" s="36">
        <f t="shared" si="27"/>
        <v>0</v>
      </c>
      <c r="M271" s="23">
        <v>500</v>
      </c>
      <c r="N271" s="24">
        <f t="shared" si="28"/>
        <v>500</v>
      </c>
      <c r="O271" s="23">
        <v>0</v>
      </c>
      <c r="P271" s="24">
        <f t="shared" si="29"/>
        <v>500</v>
      </c>
    </row>
    <row r="272" spans="1:16" ht="15.75" x14ac:dyDescent="0.25">
      <c r="A272" s="16">
        <f t="shared" si="24"/>
        <v>266</v>
      </c>
      <c r="B272" s="25">
        <v>221073</v>
      </c>
      <c r="C272" s="26" t="s">
        <v>669</v>
      </c>
      <c r="D272" s="23" t="s">
        <v>505</v>
      </c>
      <c r="E272" s="20">
        <v>31</v>
      </c>
      <c r="F272" s="19">
        <v>23</v>
      </c>
      <c r="G272" s="20">
        <f t="shared" si="25"/>
        <v>8</v>
      </c>
      <c r="H272" s="21">
        <v>88.407515717714432</v>
      </c>
      <c r="I272" s="21">
        <f t="shared" si="26"/>
        <v>707.26012574171546</v>
      </c>
      <c r="J272" s="20">
        <v>57</v>
      </c>
      <c r="K272" s="20">
        <v>80</v>
      </c>
      <c r="L272" s="36">
        <f t="shared" si="27"/>
        <v>844</v>
      </c>
      <c r="M272" s="23">
        <v>482</v>
      </c>
      <c r="N272" s="24">
        <f t="shared" si="28"/>
        <v>1326</v>
      </c>
      <c r="O272" s="23">
        <v>267</v>
      </c>
      <c r="P272" s="24">
        <f t="shared" si="29"/>
        <v>1593</v>
      </c>
    </row>
    <row r="273" spans="1:16" ht="15.75" x14ac:dyDescent="0.25">
      <c r="A273" s="16">
        <f t="shared" si="24"/>
        <v>267</v>
      </c>
      <c r="B273" s="25">
        <v>221092</v>
      </c>
      <c r="C273" s="26" t="s">
        <v>670</v>
      </c>
      <c r="D273" s="23" t="s">
        <v>603</v>
      </c>
      <c r="E273" s="20">
        <v>31</v>
      </c>
      <c r="F273" s="19">
        <v>31</v>
      </c>
      <c r="G273" s="20">
        <f t="shared" si="25"/>
        <v>0</v>
      </c>
      <c r="H273" s="21">
        <v>88.407515717714432</v>
      </c>
      <c r="I273" s="21">
        <f t="shared" si="26"/>
        <v>0</v>
      </c>
      <c r="J273" s="20"/>
      <c r="K273" s="20"/>
      <c r="L273" s="36">
        <f t="shared" si="27"/>
        <v>0</v>
      </c>
      <c r="M273" s="23">
        <v>537</v>
      </c>
      <c r="N273" s="24">
        <f t="shared" si="28"/>
        <v>537</v>
      </c>
      <c r="O273" s="23">
        <v>0</v>
      </c>
      <c r="P273" s="24">
        <f t="shared" si="29"/>
        <v>537</v>
      </c>
    </row>
    <row r="274" spans="1:16" ht="15.75" x14ac:dyDescent="0.25">
      <c r="A274" s="16">
        <f t="shared" si="24"/>
        <v>268</v>
      </c>
      <c r="B274" s="25">
        <v>221093</v>
      </c>
      <c r="C274" s="26" t="s">
        <v>671</v>
      </c>
      <c r="D274" s="23" t="s">
        <v>561</v>
      </c>
      <c r="E274" s="20">
        <v>31</v>
      </c>
      <c r="F274" s="19">
        <v>31</v>
      </c>
      <c r="G274" s="20">
        <f t="shared" si="25"/>
        <v>0</v>
      </c>
      <c r="H274" s="21">
        <v>88.407515717714432</v>
      </c>
      <c r="I274" s="21">
        <f t="shared" si="26"/>
        <v>0</v>
      </c>
      <c r="J274" s="20"/>
      <c r="K274" s="20"/>
      <c r="L274" s="36">
        <f t="shared" si="27"/>
        <v>0</v>
      </c>
      <c r="M274" s="23">
        <v>519</v>
      </c>
      <c r="N274" s="24">
        <f t="shared" si="28"/>
        <v>519</v>
      </c>
      <c r="O274" s="23">
        <v>0</v>
      </c>
      <c r="P274" s="24">
        <f t="shared" si="29"/>
        <v>519</v>
      </c>
    </row>
    <row r="275" spans="1:16" ht="15.75" x14ac:dyDescent="0.25">
      <c r="A275" s="16">
        <f t="shared" si="24"/>
        <v>269</v>
      </c>
      <c r="B275" s="25">
        <v>221103</v>
      </c>
      <c r="C275" s="26" t="s">
        <v>672</v>
      </c>
      <c r="D275" s="23" t="s">
        <v>673</v>
      </c>
      <c r="E275" s="20">
        <v>31</v>
      </c>
      <c r="F275" s="19">
        <v>31</v>
      </c>
      <c r="G275" s="20">
        <f t="shared" si="25"/>
        <v>0</v>
      </c>
      <c r="H275" s="21">
        <v>88.407515717714432</v>
      </c>
      <c r="I275" s="21">
        <f t="shared" si="26"/>
        <v>0</v>
      </c>
      <c r="J275" s="20"/>
      <c r="K275" s="20"/>
      <c r="L275" s="36">
        <f t="shared" si="27"/>
        <v>0</v>
      </c>
      <c r="M275" s="23">
        <v>537</v>
      </c>
      <c r="N275" s="24">
        <f t="shared" si="28"/>
        <v>537</v>
      </c>
      <c r="O275" s="23">
        <v>0</v>
      </c>
      <c r="P275" s="24">
        <f t="shared" si="29"/>
        <v>537</v>
      </c>
    </row>
    <row r="276" spans="1:16" ht="15.75" x14ac:dyDescent="0.25">
      <c r="A276" s="16">
        <f t="shared" si="24"/>
        <v>270</v>
      </c>
      <c r="B276" s="25">
        <v>221108</v>
      </c>
      <c r="C276" s="26" t="s">
        <v>674</v>
      </c>
      <c r="D276" s="23" t="s">
        <v>608</v>
      </c>
      <c r="E276" s="20">
        <v>31</v>
      </c>
      <c r="F276" s="19">
        <v>31</v>
      </c>
      <c r="G276" s="20">
        <f t="shared" si="25"/>
        <v>0</v>
      </c>
      <c r="H276" s="21">
        <v>88.407515717714432</v>
      </c>
      <c r="I276" s="21">
        <f t="shared" si="26"/>
        <v>0</v>
      </c>
      <c r="J276" s="20"/>
      <c r="K276" s="20"/>
      <c r="L276" s="36">
        <f t="shared" si="27"/>
        <v>0</v>
      </c>
      <c r="M276" s="23">
        <v>389</v>
      </c>
      <c r="N276" s="24">
        <f t="shared" si="28"/>
        <v>389</v>
      </c>
      <c r="O276" s="23">
        <v>0</v>
      </c>
      <c r="P276" s="24">
        <f t="shared" si="29"/>
        <v>389</v>
      </c>
    </row>
    <row r="277" spans="1:16" ht="15.75" x14ac:dyDescent="0.25">
      <c r="A277" s="16">
        <f t="shared" si="24"/>
        <v>271</v>
      </c>
      <c r="B277" s="25">
        <v>221112</v>
      </c>
      <c r="C277" s="26" t="s">
        <v>675</v>
      </c>
      <c r="D277" s="23" t="s">
        <v>471</v>
      </c>
      <c r="E277" s="20">
        <v>31</v>
      </c>
      <c r="F277" s="19"/>
      <c r="G277" s="20">
        <f t="shared" si="25"/>
        <v>31</v>
      </c>
      <c r="H277" s="21">
        <v>88.407515717714432</v>
      </c>
      <c r="I277" s="21">
        <f t="shared" si="26"/>
        <v>2740.6329872491474</v>
      </c>
      <c r="J277" s="20"/>
      <c r="K277" s="20">
        <v>80</v>
      </c>
      <c r="L277" s="36">
        <f t="shared" si="27"/>
        <v>2821</v>
      </c>
      <c r="M277" s="23">
        <v>556</v>
      </c>
      <c r="N277" s="24">
        <f t="shared" si="28"/>
        <v>3377</v>
      </c>
      <c r="O277" s="23">
        <v>1036</v>
      </c>
      <c r="P277" s="24">
        <f t="shared" si="29"/>
        <v>4413</v>
      </c>
    </row>
    <row r="278" spans="1:16" ht="15.75" x14ac:dyDescent="0.25">
      <c r="A278" s="16">
        <f t="shared" si="24"/>
        <v>272</v>
      </c>
      <c r="B278" s="25">
        <v>221115</v>
      </c>
      <c r="C278" s="26" t="s">
        <v>676</v>
      </c>
      <c r="D278" s="23" t="s">
        <v>673</v>
      </c>
      <c r="E278" s="20">
        <v>31</v>
      </c>
      <c r="F278" s="19">
        <v>31</v>
      </c>
      <c r="G278" s="20">
        <f t="shared" si="25"/>
        <v>0</v>
      </c>
      <c r="H278" s="21">
        <v>88.407515717714432</v>
      </c>
      <c r="I278" s="21">
        <f t="shared" si="26"/>
        <v>0</v>
      </c>
      <c r="J278" s="20"/>
      <c r="K278" s="20"/>
      <c r="L278" s="36">
        <f t="shared" si="27"/>
        <v>0</v>
      </c>
      <c r="M278" s="23">
        <v>482</v>
      </c>
      <c r="N278" s="24">
        <f t="shared" si="28"/>
        <v>482</v>
      </c>
      <c r="O278" s="23">
        <v>0</v>
      </c>
      <c r="P278" s="24">
        <f t="shared" si="29"/>
        <v>482</v>
      </c>
    </row>
    <row r="279" spans="1:16" ht="15.75" x14ac:dyDescent="0.25">
      <c r="A279" s="16">
        <f t="shared" si="24"/>
        <v>273</v>
      </c>
      <c r="B279" s="25">
        <v>221116</v>
      </c>
      <c r="C279" s="26" t="s">
        <v>677</v>
      </c>
      <c r="D279" s="23" t="s">
        <v>539</v>
      </c>
      <c r="E279" s="20">
        <v>31</v>
      </c>
      <c r="F279" s="19">
        <v>31</v>
      </c>
      <c r="G279" s="20">
        <f t="shared" si="25"/>
        <v>0</v>
      </c>
      <c r="H279" s="21">
        <v>88.407515717714432</v>
      </c>
      <c r="I279" s="21">
        <f t="shared" si="26"/>
        <v>0</v>
      </c>
      <c r="J279" s="20"/>
      <c r="K279" s="20"/>
      <c r="L279" s="36">
        <f t="shared" si="27"/>
        <v>0</v>
      </c>
      <c r="M279" s="23">
        <v>482</v>
      </c>
      <c r="N279" s="24">
        <f t="shared" si="28"/>
        <v>482</v>
      </c>
      <c r="O279" s="23">
        <v>0</v>
      </c>
      <c r="P279" s="24">
        <f t="shared" si="29"/>
        <v>482</v>
      </c>
    </row>
    <row r="280" spans="1:16" ht="15.75" x14ac:dyDescent="0.25">
      <c r="A280" s="16">
        <f t="shared" si="24"/>
        <v>274</v>
      </c>
      <c r="B280" s="25">
        <v>221121</v>
      </c>
      <c r="C280" s="26" t="s">
        <v>678</v>
      </c>
      <c r="D280" s="23" t="s">
        <v>605</v>
      </c>
      <c r="E280" s="20">
        <v>31</v>
      </c>
      <c r="F280" s="19">
        <v>31</v>
      </c>
      <c r="G280" s="20">
        <f t="shared" si="25"/>
        <v>0</v>
      </c>
      <c r="H280" s="21">
        <v>88.407515717714432</v>
      </c>
      <c r="I280" s="21">
        <f t="shared" si="26"/>
        <v>0</v>
      </c>
      <c r="J280" s="20"/>
      <c r="K280" s="20"/>
      <c r="L280" s="36">
        <f t="shared" si="27"/>
        <v>0</v>
      </c>
      <c r="M280" s="23">
        <v>482</v>
      </c>
      <c r="N280" s="24">
        <f t="shared" si="28"/>
        <v>482</v>
      </c>
      <c r="O280" s="23">
        <v>0</v>
      </c>
      <c r="P280" s="24">
        <f t="shared" si="29"/>
        <v>482</v>
      </c>
    </row>
    <row r="281" spans="1:16" ht="15.75" x14ac:dyDescent="0.25">
      <c r="A281" s="16">
        <f t="shared" si="24"/>
        <v>275</v>
      </c>
      <c r="B281" s="25">
        <v>221127</v>
      </c>
      <c r="C281" s="26" t="s">
        <v>679</v>
      </c>
      <c r="D281" s="23" t="s">
        <v>443</v>
      </c>
      <c r="E281" s="20">
        <v>31</v>
      </c>
      <c r="F281" s="19">
        <v>31</v>
      </c>
      <c r="G281" s="20">
        <f t="shared" si="25"/>
        <v>0</v>
      </c>
      <c r="H281" s="21">
        <v>88.407515717714432</v>
      </c>
      <c r="I281" s="21">
        <f t="shared" si="26"/>
        <v>0</v>
      </c>
      <c r="J281" s="20"/>
      <c r="K281" s="20"/>
      <c r="L281" s="36">
        <f t="shared" si="27"/>
        <v>0</v>
      </c>
      <c r="M281" s="23">
        <v>500</v>
      </c>
      <c r="N281" s="24">
        <f t="shared" si="28"/>
        <v>500</v>
      </c>
      <c r="O281" s="23">
        <v>0</v>
      </c>
      <c r="P281" s="24">
        <f t="shared" si="29"/>
        <v>500</v>
      </c>
    </row>
    <row r="282" spans="1:16" ht="15.75" x14ac:dyDescent="0.25">
      <c r="A282" s="16">
        <f t="shared" si="24"/>
        <v>276</v>
      </c>
      <c r="B282" s="25">
        <v>221129</v>
      </c>
      <c r="C282" s="26" t="s">
        <v>680</v>
      </c>
      <c r="D282" s="23" t="s">
        <v>579</v>
      </c>
      <c r="E282" s="20">
        <v>31</v>
      </c>
      <c r="F282" s="19">
        <v>8</v>
      </c>
      <c r="G282" s="20">
        <f t="shared" si="25"/>
        <v>23</v>
      </c>
      <c r="H282" s="21">
        <v>88.407515717714432</v>
      </c>
      <c r="I282" s="21">
        <f t="shared" si="26"/>
        <v>2033.3728615074319</v>
      </c>
      <c r="J282" s="20">
        <v>65</v>
      </c>
      <c r="K282" s="20">
        <v>80</v>
      </c>
      <c r="L282" s="36">
        <f t="shared" si="27"/>
        <v>2178</v>
      </c>
      <c r="M282" s="23">
        <v>556</v>
      </c>
      <c r="N282" s="24">
        <f t="shared" si="28"/>
        <v>2734</v>
      </c>
      <c r="O282" s="23">
        <v>769</v>
      </c>
      <c r="P282" s="24">
        <f t="shared" si="29"/>
        <v>3503</v>
      </c>
    </row>
    <row r="283" spans="1:16" ht="15.75" x14ac:dyDescent="0.25">
      <c r="A283" s="16">
        <f t="shared" si="24"/>
        <v>277</v>
      </c>
      <c r="B283" s="25">
        <v>221156</v>
      </c>
      <c r="C283" s="26" t="s">
        <v>681</v>
      </c>
      <c r="D283" s="23" t="s">
        <v>630</v>
      </c>
      <c r="E283" s="20">
        <v>31</v>
      </c>
      <c r="F283" s="19"/>
      <c r="G283" s="20">
        <f t="shared" si="25"/>
        <v>31</v>
      </c>
      <c r="H283" s="21">
        <v>88.407515717714432</v>
      </c>
      <c r="I283" s="21">
        <f t="shared" si="26"/>
        <v>2740.6329872491474</v>
      </c>
      <c r="J283" s="20">
        <v>165</v>
      </c>
      <c r="K283" s="20">
        <v>80</v>
      </c>
      <c r="L283" s="36">
        <f t="shared" si="27"/>
        <v>2986</v>
      </c>
      <c r="M283" s="23">
        <v>556</v>
      </c>
      <c r="N283" s="24">
        <f t="shared" si="28"/>
        <v>3542</v>
      </c>
      <c r="O283" s="23">
        <v>1036</v>
      </c>
      <c r="P283" s="24">
        <f t="shared" si="29"/>
        <v>4578</v>
      </c>
    </row>
    <row r="284" spans="1:16" ht="15.75" x14ac:dyDescent="0.25">
      <c r="A284" s="16">
        <f t="shared" si="24"/>
        <v>278</v>
      </c>
      <c r="B284" s="25">
        <v>221158</v>
      </c>
      <c r="C284" s="26" t="s">
        <v>682</v>
      </c>
      <c r="D284" s="23" t="s">
        <v>486</v>
      </c>
      <c r="E284" s="20">
        <v>31</v>
      </c>
      <c r="F284" s="19">
        <v>31</v>
      </c>
      <c r="G284" s="20">
        <f t="shared" si="25"/>
        <v>0</v>
      </c>
      <c r="H284" s="21">
        <v>88.407515717714432</v>
      </c>
      <c r="I284" s="21">
        <f t="shared" si="26"/>
        <v>0</v>
      </c>
      <c r="J284" s="20"/>
      <c r="K284" s="20"/>
      <c r="L284" s="36">
        <f t="shared" si="27"/>
        <v>0</v>
      </c>
      <c r="M284" s="23">
        <v>426</v>
      </c>
      <c r="N284" s="24">
        <f t="shared" si="28"/>
        <v>426</v>
      </c>
      <c r="O284" s="23">
        <v>0</v>
      </c>
      <c r="P284" s="24">
        <f t="shared" si="29"/>
        <v>426</v>
      </c>
    </row>
    <row r="285" spans="1:16" ht="15.75" x14ac:dyDescent="0.25">
      <c r="A285" s="16">
        <f t="shared" si="24"/>
        <v>279</v>
      </c>
      <c r="B285" s="25">
        <v>221159</v>
      </c>
      <c r="C285" s="26" t="s">
        <v>683</v>
      </c>
      <c r="D285" s="23" t="s">
        <v>650</v>
      </c>
      <c r="E285" s="20">
        <v>31</v>
      </c>
      <c r="F285" s="19">
        <v>31</v>
      </c>
      <c r="G285" s="20">
        <f t="shared" si="25"/>
        <v>0</v>
      </c>
      <c r="H285" s="21">
        <v>88.407515717714432</v>
      </c>
      <c r="I285" s="21">
        <f t="shared" si="26"/>
        <v>0</v>
      </c>
      <c r="J285" s="20"/>
      <c r="K285" s="20"/>
      <c r="L285" s="36">
        <f t="shared" si="27"/>
        <v>0</v>
      </c>
      <c r="M285" s="23">
        <v>537</v>
      </c>
      <c r="N285" s="24">
        <f t="shared" si="28"/>
        <v>537</v>
      </c>
      <c r="O285" s="23">
        <v>0</v>
      </c>
      <c r="P285" s="24">
        <f t="shared" si="29"/>
        <v>537</v>
      </c>
    </row>
    <row r="286" spans="1:16" ht="15.75" x14ac:dyDescent="0.25">
      <c r="A286" s="16">
        <f t="shared" si="24"/>
        <v>280</v>
      </c>
      <c r="B286" s="25">
        <v>221162</v>
      </c>
      <c r="C286" s="26" t="s">
        <v>684</v>
      </c>
      <c r="D286" s="23" t="s">
        <v>431</v>
      </c>
      <c r="E286" s="20">
        <v>31</v>
      </c>
      <c r="F286" s="19">
        <v>31</v>
      </c>
      <c r="G286" s="20">
        <f t="shared" si="25"/>
        <v>0</v>
      </c>
      <c r="H286" s="21">
        <v>88.407515717714432</v>
      </c>
      <c r="I286" s="21">
        <f t="shared" si="26"/>
        <v>0</v>
      </c>
      <c r="J286" s="20"/>
      <c r="K286" s="20"/>
      <c r="L286" s="36">
        <f t="shared" si="27"/>
        <v>0</v>
      </c>
      <c r="M286" s="23">
        <v>482</v>
      </c>
      <c r="N286" s="24">
        <f t="shared" si="28"/>
        <v>482</v>
      </c>
      <c r="O286" s="23">
        <v>0</v>
      </c>
      <c r="P286" s="24">
        <f t="shared" si="29"/>
        <v>482</v>
      </c>
    </row>
    <row r="287" spans="1:16" ht="15.75" x14ac:dyDescent="0.25">
      <c r="A287" s="16">
        <f t="shared" si="24"/>
        <v>281</v>
      </c>
      <c r="B287" s="25">
        <v>221182</v>
      </c>
      <c r="C287" s="26" t="s">
        <v>685</v>
      </c>
      <c r="D287" s="23" t="s">
        <v>686</v>
      </c>
      <c r="E287" s="20">
        <v>31</v>
      </c>
      <c r="F287" s="19">
        <v>31</v>
      </c>
      <c r="G287" s="20">
        <f t="shared" si="25"/>
        <v>0</v>
      </c>
      <c r="H287" s="21">
        <v>88.407515717714432</v>
      </c>
      <c r="I287" s="21">
        <f t="shared" si="26"/>
        <v>0</v>
      </c>
      <c r="J287" s="20"/>
      <c r="K287" s="20"/>
      <c r="L287" s="36">
        <f t="shared" si="27"/>
        <v>0</v>
      </c>
      <c r="M287" s="23">
        <v>500</v>
      </c>
      <c r="N287" s="24">
        <f t="shared" si="28"/>
        <v>500</v>
      </c>
      <c r="O287" s="23">
        <v>0</v>
      </c>
      <c r="P287" s="24">
        <f t="shared" si="29"/>
        <v>500</v>
      </c>
    </row>
    <row r="288" spans="1:16" ht="15.75" x14ac:dyDescent="0.25">
      <c r="A288" s="16">
        <f t="shared" si="24"/>
        <v>282</v>
      </c>
      <c r="B288" s="25">
        <v>221184</v>
      </c>
      <c r="C288" s="26" t="s">
        <v>687</v>
      </c>
      <c r="D288" s="23" t="s">
        <v>412</v>
      </c>
      <c r="E288" s="20">
        <v>31</v>
      </c>
      <c r="F288" s="19">
        <v>31</v>
      </c>
      <c r="G288" s="20">
        <f t="shared" si="25"/>
        <v>0</v>
      </c>
      <c r="H288" s="21">
        <v>88.407515717714432</v>
      </c>
      <c r="I288" s="21">
        <f t="shared" si="26"/>
        <v>0</v>
      </c>
      <c r="J288" s="20"/>
      <c r="K288" s="20"/>
      <c r="L288" s="36">
        <f t="shared" si="27"/>
        <v>0</v>
      </c>
      <c r="M288" s="23">
        <v>500</v>
      </c>
      <c r="N288" s="24">
        <f t="shared" si="28"/>
        <v>500</v>
      </c>
      <c r="O288" s="23">
        <v>0</v>
      </c>
      <c r="P288" s="24">
        <f t="shared" si="29"/>
        <v>500</v>
      </c>
    </row>
    <row r="289" spans="1:16" ht="15.75" x14ac:dyDescent="0.25">
      <c r="A289" s="16">
        <f t="shared" si="24"/>
        <v>283</v>
      </c>
      <c r="B289" s="25">
        <v>221187</v>
      </c>
      <c r="C289" s="26" t="s">
        <v>688</v>
      </c>
      <c r="D289" s="23" t="s">
        <v>668</v>
      </c>
      <c r="E289" s="20">
        <v>31</v>
      </c>
      <c r="F289" s="19">
        <v>31</v>
      </c>
      <c r="G289" s="20">
        <f t="shared" si="25"/>
        <v>0</v>
      </c>
      <c r="H289" s="21">
        <v>88.407515717714432</v>
      </c>
      <c r="I289" s="21">
        <f t="shared" si="26"/>
        <v>0</v>
      </c>
      <c r="J289" s="20"/>
      <c r="K289" s="20"/>
      <c r="L289" s="36">
        <f t="shared" si="27"/>
        <v>0</v>
      </c>
      <c r="M289" s="23">
        <v>482</v>
      </c>
      <c r="N289" s="24">
        <f t="shared" si="28"/>
        <v>482</v>
      </c>
      <c r="O289" s="23">
        <v>0</v>
      </c>
      <c r="P289" s="24">
        <f t="shared" si="29"/>
        <v>482</v>
      </c>
    </row>
    <row r="290" spans="1:16" ht="15.75" x14ac:dyDescent="0.25">
      <c r="A290" s="16">
        <f t="shared" si="24"/>
        <v>284</v>
      </c>
      <c r="B290" s="25">
        <v>221192</v>
      </c>
      <c r="C290" s="26" t="s">
        <v>689</v>
      </c>
      <c r="D290" s="23" t="s">
        <v>390</v>
      </c>
      <c r="E290" s="20">
        <v>31</v>
      </c>
      <c r="F290" s="19">
        <v>31</v>
      </c>
      <c r="G290" s="20">
        <f t="shared" si="25"/>
        <v>0</v>
      </c>
      <c r="H290" s="21">
        <v>88.407515717714432</v>
      </c>
      <c r="I290" s="21">
        <f t="shared" si="26"/>
        <v>0</v>
      </c>
      <c r="J290" s="20"/>
      <c r="K290" s="20"/>
      <c r="L290" s="36">
        <f t="shared" si="27"/>
        <v>0</v>
      </c>
      <c r="M290" s="23">
        <v>352</v>
      </c>
      <c r="N290" s="24">
        <f t="shared" si="28"/>
        <v>352</v>
      </c>
      <c r="O290" s="23">
        <v>568</v>
      </c>
      <c r="P290" s="24">
        <f t="shared" si="29"/>
        <v>920</v>
      </c>
    </row>
    <row r="291" spans="1:16" ht="15.75" x14ac:dyDescent="0.25">
      <c r="A291" s="16">
        <f t="shared" si="24"/>
        <v>285</v>
      </c>
      <c r="B291" s="25">
        <v>221198</v>
      </c>
      <c r="C291" s="26" t="s">
        <v>690</v>
      </c>
      <c r="D291" s="23" t="s">
        <v>618</v>
      </c>
      <c r="E291" s="20">
        <v>31</v>
      </c>
      <c r="F291" s="19">
        <v>31</v>
      </c>
      <c r="G291" s="20">
        <f t="shared" si="25"/>
        <v>0</v>
      </c>
      <c r="H291" s="21">
        <v>88.407515717714432</v>
      </c>
      <c r="I291" s="21">
        <f t="shared" si="26"/>
        <v>0</v>
      </c>
      <c r="J291" s="20"/>
      <c r="K291" s="20"/>
      <c r="L291" s="36">
        <f t="shared" si="27"/>
        <v>0</v>
      </c>
      <c r="M291" s="23">
        <v>408</v>
      </c>
      <c r="N291" s="24">
        <f t="shared" si="28"/>
        <v>408</v>
      </c>
      <c r="O291" s="23">
        <v>0</v>
      </c>
      <c r="P291" s="24">
        <f t="shared" si="29"/>
        <v>408</v>
      </c>
    </row>
    <row r="292" spans="1:16" ht="15.75" x14ac:dyDescent="0.25">
      <c r="A292" s="16">
        <f t="shared" si="24"/>
        <v>286</v>
      </c>
      <c r="B292" s="25">
        <v>221201</v>
      </c>
      <c r="C292" s="26" t="s">
        <v>256</v>
      </c>
      <c r="D292" s="23" t="s">
        <v>455</v>
      </c>
      <c r="E292" s="20">
        <v>31</v>
      </c>
      <c r="F292" s="19">
        <v>31</v>
      </c>
      <c r="G292" s="20">
        <f t="shared" si="25"/>
        <v>0</v>
      </c>
      <c r="H292" s="21">
        <v>88.407515717714432</v>
      </c>
      <c r="I292" s="21">
        <f t="shared" si="26"/>
        <v>0</v>
      </c>
      <c r="J292" s="20"/>
      <c r="K292" s="20"/>
      <c r="L292" s="36">
        <f t="shared" si="27"/>
        <v>0</v>
      </c>
      <c r="M292" s="23">
        <v>500</v>
      </c>
      <c r="N292" s="24">
        <f t="shared" si="28"/>
        <v>500</v>
      </c>
      <c r="O292" s="23">
        <v>0</v>
      </c>
      <c r="P292" s="24">
        <f t="shared" si="29"/>
        <v>500</v>
      </c>
    </row>
    <row r="293" spans="1:16" ht="15.75" x14ac:dyDescent="0.25">
      <c r="A293" s="16">
        <f t="shared" si="24"/>
        <v>287</v>
      </c>
      <c r="B293" s="25">
        <v>221203</v>
      </c>
      <c r="C293" s="26" t="s">
        <v>256</v>
      </c>
      <c r="D293" s="23" t="s">
        <v>428</v>
      </c>
      <c r="E293" s="20">
        <v>31</v>
      </c>
      <c r="F293" s="19">
        <v>31</v>
      </c>
      <c r="G293" s="20">
        <f t="shared" si="25"/>
        <v>0</v>
      </c>
      <c r="H293" s="21">
        <v>88.407515717714432</v>
      </c>
      <c r="I293" s="21">
        <f t="shared" si="26"/>
        <v>0</v>
      </c>
      <c r="J293" s="20"/>
      <c r="K293" s="20"/>
      <c r="L293" s="36">
        <f t="shared" si="27"/>
        <v>0</v>
      </c>
      <c r="M293" s="23">
        <v>556</v>
      </c>
      <c r="N293" s="24">
        <f t="shared" si="28"/>
        <v>556</v>
      </c>
      <c r="O293" s="23">
        <v>0</v>
      </c>
      <c r="P293" s="24">
        <f t="shared" si="29"/>
        <v>556</v>
      </c>
    </row>
    <row r="294" spans="1:16" ht="15.75" x14ac:dyDescent="0.25">
      <c r="A294" s="16">
        <f t="shared" si="24"/>
        <v>288</v>
      </c>
      <c r="B294" s="25">
        <v>221224</v>
      </c>
      <c r="C294" s="26" t="s">
        <v>691</v>
      </c>
      <c r="D294" s="23" t="s">
        <v>438</v>
      </c>
      <c r="E294" s="20">
        <v>31</v>
      </c>
      <c r="F294" s="19"/>
      <c r="G294" s="20">
        <f t="shared" si="25"/>
        <v>31</v>
      </c>
      <c r="H294" s="21">
        <v>88.407515717714432</v>
      </c>
      <c r="I294" s="21">
        <f t="shared" si="26"/>
        <v>2740.6329872491474</v>
      </c>
      <c r="J294" s="20"/>
      <c r="K294" s="20">
        <v>80</v>
      </c>
      <c r="L294" s="36">
        <f t="shared" si="27"/>
        <v>2821</v>
      </c>
      <c r="M294" s="23">
        <v>556</v>
      </c>
      <c r="N294" s="24">
        <f t="shared" si="28"/>
        <v>3377</v>
      </c>
      <c r="O294" s="23">
        <v>1036</v>
      </c>
      <c r="P294" s="24">
        <f t="shared" si="29"/>
        <v>4413</v>
      </c>
    </row>
    <row r="295" spans="1:16" ht="15.75" x14ac:dyDescent="0.25">
      <c r="A295" s="16">
        <f t="shared" si="24"/>
        <v>289</v>
      </c>
      <c r="B295" s="25">
        <v>221225</v>
      </c>
      <c r="C295" s="26" t="s">
        <v>692</v>
      </c>
      <c r="D295" s="23" t="s">
        <v>645</v>
      </c>
      <c r="E295" s="20">
        <v>31</v>
      </c>
      <c r="F295" s="19">
        <v>31</v>
      </c>
      <c r="G295" s="20">
        <f t="shared" si="25"/>
        <v>0</v>
      </c>
      <c r="H295" s="21">
        <v>88.407515717714432</v>
      </c>
      <c r="I295" s="21">
        <f t="shared" si="26"/>
        <v>0</v>
      </c>
      <c r="J295" s="20"/>
      <c r="K295" s="20"/>
      <c r="L295" s="36">
        <f t="shared" si="27"/>
        <v>0</v>
      </c>
      <c r="M295" s="23">
        <v>463</v>
      </c>
      <c r="N295" s="24">
        <f t="shared" si="28"/>
        <v>463</v>
      </c>
      <c r="O295" s="23">
        <v>0</v>
      </c>
      <c r="P295" s="24">
        <f t="shared" si="29"/>
        <v>463</v>
      </c>
    </row>
    <row r="296" spans="1:16" ht="15.75" x14ac:dyDescent="0.25">
      <c r="A296" s="16">
        <f t="shared" si="24"/>
        <v>290</v>
      </c>
      <c r="B296" s="25">
        <v>221226</v>
      </c>
      <c r="C296" s="26" t="s">
        <v>693</v>
      </c>
      <c r="D296" s="23" t="s">
        <v>398</v>
      </c>
      <c r="E296" s="20">
        <v>31</v>
      </c>
      <c r="F296" s="19">
        <v>31</v>
      </c>
      <c r="G296" s="20">
        <f t="shared" si="25"/>
        <v>0</v>
      </c>
      <c r="H296" s="21">
        <v>88.407515717714432</v>
      </c>
      <c r="I296" s="21">
        <f t="shared" si="26"/>
        <v>0</v>
      </c>
      <c r="J296" s="20"/>
      <c r="K296" s="20"/>
      <c r="L296" s="36">
        <f t="shared" si="27"/>
        <v>0</v>
      </c>
      <c r="M296" s="23">
        <v>408</v>
      </c>
      <c r="N296" s="24">
        <f t="shared" si="28"/>
        <v>408</v>
      </c>
      <c r="O296" s="23">
        <v>0</v>
      </c>
      <c r="P296" s="24">
        <f t="shared" si="29"/>
        <v>408</v>
      </c>
    </row>
    <row r="297" spans="1:16" ht="15.75" x14ac:dyDescent="0.25">
      <c r="A297" s="16">
        <f t="shared" si="24"/>
        <v>291</v>
      </c>
      <c r="B297" s="25">
        <v>221233</v>
      </c>
      <c r="C297" s="26" t="s">
        <v>694</v>
      </c>
      <c r="D297" s="23" t="s">
        <v>536</v>
      </c>
      <c r="E297" s="20">
        <v>31</v>
      </c>
      <c r="F297" s="19">
        <v>31</v>
      </c>
      <c r="G297" s="20">
        <f t="shared" si="25"/>
        <v>0</v>
      </c>
      <c r="H297" s="21">
        <v>88.407515717714432</v>
      </c>
      <c r="I297" s="21">
        <f t="shared" si="26"/>
        <v>0</v>
      </c>
      <c r="J297" s="20"/>
      <c r="K297" s="20"/>
      <c r="L297" s="36">
        <f t="shared" si="27"/>
        <v>0</v>
      </c>
      <c r="M297" s="23">
        <v>370</v>
      </c>
      <c r="N297" s="24">
        <f t="shared" si="28"/>
        <v>370</v>
      </c>
      <c r="O297" s="23">
        <v>0</v>
      </c>
      <c r="P297" s="24">
        <f t="shared" si="29"/>
        <v>370</v>
      </c>
    </row>
    <row r="298" spans="1:16" ht="15.75" x14ac:dyDescent="0.25">
      <c r="A298" s="16">
        <f t="shared" si="24"/>
        <v>292</v>
      </c>
      <c r="B298" s="25">
        <v>221236</v>
      </c>
      <c r="C298" s="26" t="s">
        <v>72</v>
      </c>
      <c r="D298" s="23" t="s">
        <v>528</v>
      </c>
      <c r="E298" s="20">
        <v>31</v>
      </c>
      <c r="F298" s="19">
        <v>31</v>
      </c>
      <c r="G298" s="20">
        <f t="shared" si="25"/>
        <v>0</v>
      </c>
      <c r="H298" s="21">
        <v>88.407515717714432</v>
      </c>
      <c r="I298" s="21">
        <f t="shared" si="26"/>
        <v>0</v>
      </c>
      <c r="J298" s="20"/>
      <c r="K298" s="20"/>
      <c r="L298" s="36">
        <f t="shared" si="27"/>
        <v>0</v>
      </c>
      <c r="M298" s="23">
        <v>500</v>
      </c>
      <c r="N298" s="24">
        <f t="shared" si="28"/>
        <v>500</v>
      </c>
      <c r="O298" s="23">
        <v>0</v>
      </c>
      <c r="P298" s="24">
        <f t="shared" si="29"/>
        <v>500</v>
      </c>
    </row>
    <row r="299" spans="1:16" ht="15.75" x14ac:dyDescent="0.25">
      <c r="A299" s="16">
        <f t="shared" si="24"/>
        <v>293</v>
      </c>
      <c r="B299" s="25">
        <v>221237</v>
      </c>
      <c r="C299" s="26" t="s">
        <v>695</v>
      </c>
      <c r="D299" s="23" t="s">
        <v>598</v>
      </c>
      <c r="E299" s="20">
        <v>31</v>
      </c>
      <c r="F299" s="19">
        <v>31</v>
      </c>
      <c r="G299" s="20">
        <f t="shared" si="25"/>
        <v>0</v>
      </c>
      <c r="H299" s="21">
        <v>88.407515717714432</v>
      </c>
      <c r="I299" s="21">
        <f t="shared" si="26"/>
        <v>0</v>
      </c>
      <c r="J299" s="20"/>
      <c r="K299" s="20"/>
      <c r="L299" s="36">
        <f t="shared" si="27"/>
        <v>0</v>
      </c>
      <c r="M299" s="23">
        <v>482</v>
      </c>
      <c r="N299" s="24">
        <f t="shared" si="28"/>
        <v>482</v>
      </c>
      <c r="O299" s="23">
        <v>0</v>
      </c>
      <c r="P299" s="24">
        <f t="shared" si="29"/>
        <v>482</v>
      </c>
    </row>
    <row r="300" spans="1:16" ht="15.75" x14ac:dyDescent="0.25">
      <c r="A300" s="16">
        <f t="shared" si="24"/>
        <v>294</v>
      </c>
      <c r="B300" s="25">
        <v>221360</v>
      </c>
      <c r="C300" s="26" t="s">
        <v>696</v>
      </c>
      <c r="D300" s="23" t="s">
        <v>319</v>
      </c>
      <c r="E300" s="20">
        <v>31</v>
      </c>
      <c r="F300" s="19">
        <v>27</v>
      </c>
      <c r="G300" s="20">
        <f t="shared" si="25"/>
        <v>4</v>
      </c>
      <c r="H300" s="21">
        <v>88.407515717714432</v>
      </c>
      <c r="I300" s="21">
        <f t="shared" si="26"/>
        <v>353.63006287085773</v>
      </c>
      <c r="J300" s="20">
        <v>30</v>
      </c>
      <c r="K300" s="20">
        <v>80</v>
      </c>
      <c r="L300" s="36">
        <f t="shared" si="27"/>
        <v>464</v>
      </c>
      <c r="M300" s="23">
        <v>355</v>
      </c>
      <c r="N300" s="24">
        <f t="shared" si="28"/>
        <v>819</v>
      </c>
      <c r="O300" s="23">
        <v>134</v>
      </c>
      <c r="P300" s="24">
        <f t="shared" si="29"/>
        <v>953</v>
      </c>
    </row>
    <row r="301" spans="1:16" ht="15.75" x14ac:dyDescent="0.25">
      <c r="A301" s="16">
        <f t="shared" si="24"/>
        <v>295</v>
      </c>
      <c r="B301" s="25">
        <v>230004</v>
      </c>
      <c r="C301" s="26" t="s">
        <v>76</v>
      </c>
      <c r="D301" s="23" t="s">
        <v>697</v>
      </c>
      <c r="E301" s="20">
        <v>31</v>
      </c>
      <c r="F301" s="19">
        <v>31</v>
      </c>
      <c r="G301" s="20">
        <f t="shared" si="25"/>
        <v>0</v>
      </c>
      <c r="H301" s="21">
        <v>88.407515717714432</v>
      </c>
      <c r="I301" s="21">
        <f t="shared" si="26"/>
        <v>0</v>
      </c>
      <c r="J301" s="20"/>
      <c r="K301" s="20"/>
      <c r="L301" s="36">
        <f t="shared" si="27"/>
        <v>0</v>
      </c>
      <c r="M301" s="23">
        <v>292</v>
      </c>
      <c r="N301" s="24">
        <f t="shared" si="28"/>
        <v>292</v>
      </c>
      <c r="O301" s="23">
        <v>0</v>
      </c>
      <c r="P301" s="24">
        <f t="shared" si="29"/>
        <v>292</v>
      </c>
    </row>
    <row r="302" spans="1:16" ht="15.75" x14ac:dyDescent="0.25">
      <c r="A302" s="16">
        <f t="shared" si="24"/>
        <v>296</v>
      </c>
      <c r="B302" s="25">
        <v>230014</v>
      </c>
      <c r="C302" s="26" t="s">
        <v>77</v>
      </c>
      <c r="D302" s="23" t="s">
        <v>698</v>
      </c>
      <c r="E302" s="20">
        <v>31</v>
      </c>
      <c r="F302" s="19">
        <v>31</v>
      </c>
      <c r="G302" s="20">
        <f t="shared" si="25"/>
        <v>0</v>
      </c>
      <c r="H302" s="21">
        <v>88.407515717714432</v>
      </c>
      <c r="I302" s="21">
        <f t="shared" si="26"/>
        <v>0</v>
      </c>
      <c r="J302" s="20"/>
      <c r="K302" s="20"/>
      <c r="L302" s="36">
        <f t="shared" si="27"/>
        <v>0</v>
      </c>
      <c r="M302" s="23">
        <v>330</v>
      </c>
      <c r="N302" s="24">
        <f t="shared" si="28"/>
        <v>330</v>
      </c>
      <c r="O302" s="23">
        <v>0</v>
      </c>
      <c r="P302" s="24">
        <f t="shared" si="29"/>
        <v>330</v>
      </c>
    </row>
    <row r="303" spans="1:16" ht="15.75" x14ac:dyDescent="0.25">
      <c r="A303" s="16">
        <f t="shared" si="24"/>
        <v>297</v>
      </c>
      <c r="B303" s="25">
        <v>230018</v>
      </c>
      <c r="C303" s="26" t="s">
        <v>78</v>
      </c>
      <c r="D303" s="23" t="s">
        <v>699</v>
      </c>
      <c r="E303" s="20">
        <v>31</v>
      </c>
      <c r="F303" s="19">
        <v>31</v>
      </c>
      <c r="G303" s="20">
        <f t="shared" si="25"/>
        <v>0</v>
      </c>
      <c r="H303" s="21">
        <v>88.407515717714432</v>
      </c>
      <c r="I303" s="21">
        <f t="shared" si="26"/>
        <v>0</v>
      </c>
      <c r="J303" s="20"/>
      <c r="K303" s="20"/>
      <c r="L303" s="36">
        <f t="shared" si="27"/>
        <v>0</v>
      </c>
      <c r="M303" s="23">
        <v>355</v>
      </c>
      <c r="N303" s="24">
        <f t="shared" si="28"/>
        <v>355</v>
      </c>
      <c r="O303" s="23">
        <v>0</v>
      </c>
      <c r="P303" s="24">
        <f t="shared" si="29"/>
        <v>355</v>
      </c>
    </row>
    <row r="304" spans="1:16" ht="15.75" x14ac:dyDescent="0.25">
      <c r="A304" s="16">
        <f t="shared" si="24"/>
        <v>298</v>
      </c>
      <c r="B304" s="25">
        <v>230022</v>
      </c>
      <c r="C304" s="26" t="s">
        <v>79</v>
      </c>
      <c r="D304" s="23" t="s">
        <v>700</v>
      </c>
      <c r="E304" s="20">
        <v>31</v>
      </c>
      <c r="F304" s="19">
        <v>31</v>
      </c>
      <c r="G304" s="20">
        <f t="shared" si="25"/>
        <v>0</v>
      </c>
      <c r="H304" s="21">
        <v>88.407515717714432</v>
      </c>
      <c r="I304" s="21">
        <f t="shared" si="26"/>
        <v>0</v>
      </c>
      <c r="J304" s="20"/>
      <c r="K304" s="20"/>
      <c r="L304" s="36">
        <f t="shared" si="27"/>
        <v>0</v>
      </c>
      <c r="M304" s="23">
        <v>355</v>
      </c>
      <c r="N304" s="24">
        <f t="shared" si="28"/>
        <v>355</v>
      </c>
      <c r="O304" s="23">
        <v>0</v>
      </c>
      <c r="P304" s="24">
        <f t="shared" si="29"/>
        <v>355</v>
      </c>
    </row>
    <row r="305" spans="1:16" ht="15.75" x14ac:dyDescent="0.25">
      <c r="A305" s="16">
        <f t="shared" si="24"/>
        <v>299</v>
      </c>
      <c r="B305" s="25">
        <v>230026</v>
      </c>
      <c r="C305" s="26" t="s">
        <v>80</v>
      </c>
      <c r="D305" s="23" t="s">
        <v>701</v>
      </c>
      <c r="E305" s="20">
        <v>31</v>
      </c>
      <c r="F305" s="19"/>
      <c r="G305" s="20">
        <f t="shared" si="25"/>
        <v>31</v>
      </c>
      <c r="H305" s="21">
        <v>88.407515717714432</v>
      </c>
      <c r="I305" s="21">
        <f t="shared" si="26"/>
        <v>2740.6329872491474</v>
      </c>
      <c r="J305" s="20">
        <v>140</v>
      </c>
      <c r="K305" s="20">
        <v>80</v>
      </c>
      <c r="L305" s="36">
        <f t="shared" si="27"/>
        <v>2961</v>
      </c>
      <c r="M305" s="23">
        <v>381</v>
      </c>
      <c r="N305" s="24">
        <f t="shared" si="28"/>
        <v>3342</v>
      </c>
      <c r="O305" s="23">
        <v>1036</v>
      </c>
      <c r="P305" s="24">
        <f t="shared" si="29"/>
        <v>4378</v>
      </c>
    </row>
    <row r="306" spans="1:16" ht="15.75" x14ac:dyDescent="0.25">
      <c r="A306" s="16">
        <f t="shared" si="24"/>
        <v>300</v>
      </c>
      <c r="B306" s="25">
        <v>230028</v>
      </c>
      <c r="C306" s="26" t="s">
        <v>81</v>
      </c>
      <c r="D306" s="23" t="s">
        <v>702</v>
      </c>
      <c r="E306" s="20">
        <v>31</v>
      </c>
      <c r="F306" s="19">
        <v>14</v>
      </c>
      <c r="G306" s="20">
        <f t="shared" si="25"/>
        <v>17</v>
      </c>
      <c r="H306" s="21">
        <v>88.407515717714432</v>
      </c>
      <c r="I306" s="21">
        <f t="shared" si="26"/>
        <v>1502.9277672011453</v>
      </c>
      <c r="J306" s="20">
        <v>125</v>
      </c>
      <c r="K306" s="20">
        <v>80</v>
      </c>
      <c r="L306" s="36">
        <f t="shared" si="27"/>
        <v>1708</v>
      </c>
      <c r="M306" s="23">
        <v>381</v>
      </c>
      <c r="N306" s="24">
        <f t="shared" si="28"/>
        <v>2089</v>
      </c>
      <c r="O306" s="23">
        <v>568</v>
      </c>
      <c r="P306" s="24">
        <f t="shared" si="29"/>
        <v>2657</v>
      </c>
    </row>
    <row r="307" spans="1:16" ht="15.75" x14ac:dyDescent="0.25">
      <c r="A307" s="16">
        <f t="shared" si="24"/>
        <v>301</v>
      </c>
      <c r="B307" s="25">
        <v>230031</v>
      </c>
      <c r="C307" s="26" t="s">
        <v>82</v>
      </c>
      <c r="D307" s="23" t="s">
        <v>703</v>
      </c>
      <c r="E307" s="20">
        <v>31</v>
      </c>
      <c r="F307" s="19">
        <v>31</v>
      </c>
      <c r="G307" s="20">
        <f t="shared" si="25"/>
        <v>0</v>
      </c>
      <c r="H307" s="21">
        <v>88.407515717714432</v>
      </c>
      <c r="I307" s="21">
        <f t="shared" si="26"/>
        <v>0</v>
      </c>
      <c r="J307" s="20"/>
      <c r="K307" s="20"/>
      <c r="L307" s="36">
        <f t="shared" si="27"/>
        <v>0</v>
      </c>
      <c r="M307" s="23">
        <v>370</v>
      </c>
      <c r="N307" s="24">
        <f t="shared" si="28"/>
        <v>370</v>
      </c>
      <c r="O307" s="23">
        <v>0</v>
      </c>
      <c r="P307" s="24">
        <f t="shared" si="29"/>
        <v>370</v>
      </c>
    </row>
    <row r="308" spans="1:16" ht="15.75" x14ac:dyDescent="0.25">
      <c r="A308" s="16">
        <f t="shared" si="24"/>
        <v>302</v>
      </c>
      <c r="B308" s="25">
        <v>230035</v>
      </c>
      <c r="C308" s="26" t="s">
        <v>83</v>
      </c>
      <c r="D308" s="23" t="s">
        <v>704</v>
      </c>
      <c r="E308" s="20">
        <v>31</v>
      </c>
      <c r="F308" s="19">
        <v>31</v>
      </c>
      <c r="G308" s="20">
        <f t="shared" si="25"/>
        <v>0</v>
      </c>
      <c r="H308" s="21">
        <v>88.407515717714432</v>
      </c>
      <c r="I308" s="21">
        <f t="shared" si="26"/>
        <v>0</v>
      </c>
      <c r="J308" s="20"/>
      <c r="K308" s="20"/>
      <c r="L308" s="36">
        <f t="shared" si="27"/>
        <v>0</v>
      </c>
      <c r="M308" s="23">
        <v>317</v>
      </c>
      <c r="N308" s="24">
        <f t="shared" si="28"/>
        <v>317</v>
      </c>
      <c r="O308" s="23">
        <v>0</v>
      </c>
      <c r="P308" s="24">
        <f t="shared" si="29"/>
        <v>317</v>
      </c>
    </row>
    <row r="309" spans="1:16" ht="15.75" x14ac:dyDescent="0.25">
      <c r="A309" s="16">
        <f t="shared" si="24"/>
        <v>303</v>
      </c>
      <c r="B309" s="25">
        <v>230037</v>
      </c>
      <c r="C309" s="26" t="s">
        <v>84</v>
      </c>
      <c r="D309" s="23" t="s">
        <v>705</v>
      </c>
      <c r="E309" s="20">
        <v>31</v>
      </c>
      <c r="F309" s="19"/>
      <c r="G309" s="20">
        <f t="shared" si="25"/>
        <v>31</v>
      </c>
      <c r="H309" s="21">
        <v>88.407515717714432</v>
      </c>
      <c r="I309" s="21">
        <f t="shared" si="26"/>
        <v>2740.6329872491474</v>
      </c>
      <c r="J309" s="20"/>
      <c r="K309" s="20">
        <v>80</v>
      </c>
      <c r="L309" s="36">
        <f t="shared" si="27"/>
        <v>2821</v>
      </c>
      <c r="M309" s="23">
        <v>381</v>
      </c>
      <c r="N309" s="24">
        <f t="shared" si="28"/>
        <v>3202</v>
      </c>
      <c r="O309" s="23">
        <v>1036</v>
      </c>
      <c r="P309" s="24">
        <f t="shared" si="29"/>
        <v>4238</v>
      </c>
    </row>
    <row r="310" spans="1:16" ht="15.75" x14ac:dyDescent="0.25">
      <c r="A310" s="16">
        <f t="shared" si="24"/>
        <v>304</v>
      </c>
      <c r="B310" s="25">
        <v>230045</v>
      </c>
      <c r="C310" s="26" t="s">
        <v>85</v>
      </c>
      <c r="D310" s="23" t="s">
        <v>701</v>
      </c>
      <c r="E310" s="20">
        <v>31</v>
      </c>
      <c r="F310" s="19">
        <v>31</v>
      </c>
      <c r="G310" s="20">
        <f t="shared" si="25"/>
        <v>0</v>
      </c>
      <c r="H310" s="21">
        <v>88.407515717714432</v>
      </c>
      <c r="I310" s="21">
        <f t="shared" si="26"/>
        <v>0</v>
      </c>
      <c r="J310" s="20"/>
      <c r="K310" s="20"/>
      <c r="L310" s="36">
        <f t="shared" si="27"/>
        <v>0</v>
      </c>
      <c r="M310" s="23">
        <v>292</v>
      </c>
      <c r="N310" s="24">
        <f t="shared" si="28"/>
        <v>292</v>
      </c>
      <c r="O310" s="23">
        <v>0</v>
      </c>
      <c r="P310" s="24">
        <f t="shared" si="29"/>
        <v>292</v>
      </c>
    </row>
    <row r="311" spans="1:16" ht="15.75" x14ac:dyDescent="0.25">
      <c r="A311" s="16">
        <f t="shared" si="24"/>
        <v>305</v>
      </c>
      <c r="B311" s="25">
        <v>230046</v>
      </c>
      <c r="C311" s="26" t="s">
        <v>85</v>
      </c>
      <c r="D311" s="23" t="s">
        <v>706</v>
      </c>
      <c r="E311" s="20">
        <v>31</v>
      </c>
      <c r="F311" s="19">
        <v>31</v>
      </c>
      <c r="G311" s="20">
        <f t="shared" si="25"/>
        <v>0</v>
      </c>
      <c r="H311" s="21">
        <v>88.407515717714432</v>
      </c>
      <c r="I311" s="21">
        <f t="shared" si="26"/>
        <v>0</v>
      </c>
      <c r="J311" s="20"/>
      <c r="K311" s="20"/>
      <c r="L311" s="36">
        <f t="shared" si="27"/>
        <v>0</v>
      </c>
      <c r="M311" s="23">
        <v>266</v>
      </c>
      <c r="N311" s="24">
        <f t="shared" si="28"/>
        <v>266</v>
      </c>
      <c r="O311" s="23">
        <v>0</v>
      </c>
      <c r="P311" s="24">
        <f t="shared" si="29"/>
        <v>266</v>
      </c>
    </row>
    <row r="312" spans="1:16" ht="15.75" x14ac:dyDescent="0.25">
      <c r="A312" s="16">
        <f t="shared" si="24"/>
        <v>306</v>
      </c>
      <c r="B312" s="25">
        <v>230056</v>
      </c>
      <c r="C312" s="26" t="s">
        <v>86</v>
      </c>
      <c r="D312" s="23" t="s">
        <v>707</v>
      </c>
      <c r="E312" s="20">
        <v>31</v>
      </c>
      <c r="F312" s="19">
        <v>31</v>
      </c>
      <c r="G312" s="20">
        <f t="shared" si="25"/>
        <v>0</v>
      </c>
      <c r="H312" s="21">
        <v>88.407515717714432</v>
      </c>
      <c r="I312" s="21">
        <f t="shared" si="26"/>
        <v>0</v>
      </c>
      <c r="J312" s="20"/>
      <c r="K312" s="20"/>
      <c r="L312" s="36">
        <f t="shared" si="27"/>
        <v>0</v>
      </c>
      <c r="M312" s="23">
        <v>279</v>
      </c>
      <c r="N312" s="24">
        <f t="shared" si="28"/>
        <v>279</v>
      </c>
      <c r="O312" s="23">
        <v>0</v>
      </c>
      <c r="P312" s="24">
        <f t="shared" si="29"/>
        <v>279</v>
      </c>
    </row>
    <row r="313" spans="1:16" ht="15.75" x14ac:dyDescent="0.25">
      <c r="A313" s="16">
        <f t="shared" si="24"/>
        <v>307</v>
      </c>
      <c r="B313" s="25">
        <v>230066</v>
      </c>
      <c r="C313" s="26" t="s">
        <v>87</v>
      </c>
      <c r="D313" s="23" t="s">
        <v>708</v>
      </c>
      <c r="E313" s="20">
        <v>31</v>
      </c>
      <c r="F313" s="19">
        <v>31</v>
      </c>
      <c r="G313" s="20">
        <f t="shared" si="25"/>
        <v>0</v>
      </c>
      <c r="H313" s="21">
        <v>88.407515717714432</v>
      </c>
      <c r="I313" s="21">
        <f t="shared" si="26"/>
        <v>0</v>
      </c>
      <c r="J313" s="20"/>
      <c r="K313" s="20"/>
      <c r="L313" s="36">
        <f t="shared" si="27"/>
        <v>0</v>
      </c>
      <c r="M313" s="23">
        <v>330</v>
      </c>
      <c r="N313" s="24">
        <f t="shared" si="28"/>
        <v>330</v>
      </c>
      <c r="O313" s="23">
        <v>0</v>
      </c>
      <c r="P313" s="24">
        <f t="shared" si="29"/>
        <v>330</v>
      </c>
    </row>
    <row r="314" spans="1:16" ht="15.75" x14ac:dyDescent="0.25">
      <c r="A314" s="16">
        <f t="shared" si="24"/>
        <v>308</v>
      </c>
      <c r="B314" s="25">
        <v>230074</v>
      </c>
      <c r="C314" s="26" t="s">
        <v>88</v>
      </c>
      <c r="D314" s="23" t="s">
        <v>709</v>
      </c>
      <c r="E314" s="20">
        <v>31</v>
      </c>
      <c r="F314" s="19">
        <v>31</v>
      </c>
      <c r="G314" s="20">
        <f t="shared" si="25"/>
        <v>0</v>
      </c>
      <c r="H314" s="21">
        <v>88.407515717714432</v>
      </c>
      <c r="I314" s="21">
        <f t="shared" si="26"/>
        <v>0</v>
      </c>
      <c r="J314" s="20"/>
      <c r="K314" s="20"/>
      <c r="L314" s="36">
        <f t="shared" si="27"/>
        <v>0</v>
      </c>
      <c r="M314" s="23">
        <v>330</v>
      </c>
      <c r="N314" s="24">
        <f t="shared" si="28"/>
        <v>330</v>
      </c>
      <c r="O314" s="23">
        <v>0</v>
      </c>
      <c r="P314" s="24">
        <f t="shared" si="29"/>
        <v>330</v>
      </c>
    </row>
    <row r="315" spans="1:16" ht="15.75" x14ac:dyDescent="0.25">
      <c r="A315" s="16">
        <f t="shared" si="24"/>
        <v>309</v>
      </c>
      <c r="B315" s="25">
        <v>230077</v>
      </c>
      <c r="C315" s="26" t="s">
        <v>89</v>
      </c>
      <c r="D315" s="23" t="s">
        <v>710</v>
      </c>
      <c r="E315" s="20">
        <v>31</v>
      </c>
      <c r="F315" s="19">
        <v>31</v>
      </c>
      <c r="G315" s="20">
        <f t="shared" si="25"/>
        <v>0</v>
      </c>
      <c r="H315" s="21">
        <v>88.407515717714432</v>
      </c>
      <c r="I315" s="21">
        <f t="shared" si="26"/>
        <v>0</v>
      </c>
      <c r="J315" s="20"/>
      <c r="K315" s="20"/>
      <c r="L315" s="36">
        <f t="shared" si="27"/>
        <v>0</v>
      </c>
      <c r="M315" s="23">
        <v>279</v>
      </c>
      <c r="N315" s="24">
        <f t="shared" si="28"/>
        <v>279</v>
      </c>
      <c r="O315" s="23">
        <v>0</v>
      </c>
      <c r="P315" s="24">
        <f t="shared" si="29"/>
        <v>279</v>
      </c>
    </row>
    <row r="316" spans="1:16" ht="15.75" x14ac:dyDescent="0.25">
      <c r="A316" s="16">
        <f t="shared" si="24"/>
        <v>310</v>
      </c>
      <c r="B316" s="25">
        <v>230085</v>
      </c>
      <c r="C316" s="26" t="s">
        <v>90</v>
      </c>
      <c r="D316" s="23" t="s">
        <v>711</v>
      </c>
      <c r="E316" s="20">
        <v>31</v>
      </c>
      <c r="F316" s="19"/>
      <c r="G316" s="20">
        <f t="shared" si="25"/>
        <v>31</v>
      </c>
      <c r="H316" s="21">
        <v>88.407515717714432</v>
      </c>
      <c r="I316" s="21">
        <f t="shared" si="26"/>
        <v>2740.6329872491474</v>
      </c>
      <c r="J316" s="20">
        <v>620</v>
      </c>
      <c r="K316" s="20">
        <v>80</v>
      </c>
      <c r="L316" s="36">
        <f t="shared" si="27"/>
        <v>3441</v>
      </c>
      <c r="M316" s="23">
        <v>556</v>
      </c>
      <c r="N316" s="24">
        <f t="shared" si="28"/>
        <v>3997</v>
      </c>
      <c r="O316" s="23">
        <v>1036</v>
      </c>
      <c r="P316" s="24">
        <f t="shared" si="29"/>
        <v>5033</v>
      </c>
    </row>
    <row r="317" spans="1:16" ht="15.75" x14ac:dyDescent="0.25">
      <c r="A317" s="16">
        <f t="shared" si="24"/>
        <v>311</v>
      </c>
      <c r="B317" s="25">
        <v>230087</v>
      </c>
      <c r="C317" s="26" t="s">
        <v>91</v>
      </c>
      <c r="D317" s="23" t="s">
        <v>712</v>
      </c>
      <c r="E317" s="20">
        <v>31</v>
      </c>
      <c r="F317" s="19">
        <v>31</v>
      </c>
      <c r="G317" s="20">
        <f t="shared" si="25"/>
        <v>0</v>
      </c>
      <c r="H317" s="21">
        <v>88.407515717714432</v>
      </c>
      <c r="I317" s="21">
        <f t="shared" si="26"/>
        <v>0</v>
      </c>
      <c r="J317" s="20"/>
      <c r="K317" s="20"/>
      <c r="L317" s="36">
        <f t="shared" si="27"/>
        <v>0</v>
      </c>
      <c r="M317" s="23">
        <v>304</v>
      </c>
      <c r="N317" s="24">
        <f t="shared" si="28"/>
        <v>304</v>
      </c>
      <c r="O317" s="23">
        <v>0</v>
      </c>
      <c r="P317" s="24">
        <f t="shared" si="29"/>
        <v>304</v>
      </c>
    </row>
    <row r="318" spans="1:16" ht="15.75" x14ac:dyDescent="0.25">
      <c r="A318" s="16">
        <f t="shared" si="24"/>
        <v>312</v>
      </c>
      <c r="B318" s="25">
        <v>230089</v>
      </c>
      <c r="C318" s="26" t="s">
        <v>92</v>
      </c>
      <c r="D318" s="23" t="s">
        <v>712</v>
      </c>
      <c r="E318" s="20">
        <v>31</v>
      </c>
      <c r="F318" s="19">
        <v>31</v>
      </c>
      <c r="G318" s="20">
        <f t="shared" si="25"/>
        <v>0</v>
      </c>
      <c r="H318" s="21">
        <v>88.407515717714432</v>
      </c>
      <c r="I318" s="21">
        <f t="shared" si="26"/>
        <v>0</v>
      </c>
      <c r="J318" s="20"/>
      <c r="K318" s="20"/>
      <c r="L318" s="36">
        <f t="shared" si="27"/>
        <v>0</v>
      </c>
      <c r="M318" s="23">
        <v>368</v>
      </c>
      <c r="N318" s="24">
        <f t="shared" si="28"/>
        <v>368</v>
      </c>
      <c r="O318" s="23">
        <v>0</v>
      </c>
      <c r="P318" s="24">
        <f t="shared" si="29"/>
        <v>368</v>
      </c>
    </row>
    <row r="319" spans="1:16" ht="15.75" x14ac:dyDescent="0.25">
      <c r="A319" s="16">
        <f t="shared" si="24"/>
        <v>313</v>
      </c>
      <c r="B319" s="25">
        <v>230091</v>
      </c>
      <c r="C319" s="26" t="s">
        <v>713</v>
      </c>
      <c r="D319" s="23" t="s">
        <v>709</v>
      </c>
      <c r="E319" s="20">
        <v>31</v>
      </c>
      <c r="F319" s="19">
        <v>31</v>
      </c>
      <c r="G319" s="20">
        <f t="shared" si="25"/>
        <v>0</v>
      </c>
      <c r="H319" s="21">
        <v>88.407515717714432</v>
      </c>
      <c r="I319" s="21">
        <f t="shared" si="26"/>
        <v>0</v>
      </c>
      <c r="J319" s="20"/>
      <c r="K319" s="20"/>
      <c r="L319" s="36">
        <f t="shared" si="27"/>
        <v>0</v>
      </c>
      <c r="M319" s="23">
        <v>355</v>
      </c>
      <c r="N319" s="24">
        <f t="shared" si="28"/>
        <v>355</v>
      </c>
      <c r="O319" s="23">
        <v>0</v>
      </c>
      <c r="P319" s="24">
        <f t="shared" si="29"/>
        <v>355</v>
      </c>
    </row>
    <row r="320" spans="1:16" ht="15.75" x14ac:dyDescent="0.25">
      <c r="A320" s="16">
        <f t="shared" si="24"/>
        <v>314</v>
      </c>
      <c r="B320" s="25">
        <v>230095</v>
      </c>
      <c r="C320" s="26" t="s">
        <v>93</v>
      </c>
      <c r="D320" s="23" t="s">
        <v>698</v>
      </c>
      <c r="E320" s="20">
        <v>31</v>
      </c>
      <c r="F320" s="19"/>
      <c r="G320" s="20">
        <f t="shared" si="25"/>
        <v>31</v>
      </c>
      <c r="H320" s="21">
        <v>88.407515717714432</v>
      </c>
      <c r="I320" s="21">
        <f t="shared" si="26"/>
        <v>2740.6329872491474</v>
      </c>
      <c r="J320" s="20">
        <v>471</v>
      </c>
      <c r="K320" s="20">
        <v>80</v>
      </c>
      <c r="L320" s="36">
        <f t="shared" si="27"/>
        <v>3292</v>
      </c>
      <c r="M320" s="23">
        <v>381</v>
      </c>
      <c r="N320" s="24">
        <f t="shared" si="28"/>
        <v>3673</v>
      </c>
      <c r="O320" s="23">
        <v>1036</v>
      </c>
      <c r="P320" s="24">
        <f t="shared" si="29"/>
        <v>4709</v>
      </c>
    </row>
    <row r="321" spans="1:16" ht="15.75" x14ac:dyDescent="0.25">
      <c r="A321" s="16">
        <f t="shared" si="24"/>
        <v>315</v>
      </c>
      <c r="B321" s="25">
        <v>230098</v>
      </c>
      <c r="C321" s="26" t="s">
        <v>94</v>
      </c>
      <c r="D321" s="23" t="s">
        <v>714</v>
      </c>
      <c r="E321" s="20">
        <v>31</v>
      </c>
      <c r="F321" s="19">
        <v>29</v>
      </c>
      <c r="G321" s="20">
        <f t="shared" si="25"/>
        <v>2</v>
      </c>
      <c r="H321" s="21">
        <v>88.407515717714432</v>
      </c>
      <c r="I321" s="21">
        <f t="shared" si="26"/>
        <v>176.81503143542886</v>
      </c>
      <c r="J321" s="20"/>
      <c r="K321" s="20">
        <v>80</v>
      </c>
      <c r="L321" s="36">
        <f t="shared" si="27"/>
        <v>257</v>
      </c>
      <c r="M321" s="23">
        <v>381</v>
      </c>
      <c r="N321" s="24">
        <f t="shared" si="28"/>
        <v>638</v>
      </c>
      <c r="O321" s="23">
        <v>67</v>
      </c>
      <c r="P321" s="24">
        <f t="shared" si="29"/>
        <v>705</v>
      </c>
    </row>
    <row r="322" spans="1:16" ht="15.75" x14ac:dyDescent="0.25">
      <c r="A322" s="16">
        <f t="shared" si="24"/>
        <v>316</v>
      </c>
      <c r="B322" s="25">
        <v>230102</v>
      </c>
      <c r="C322" s="26" t="s">
        <v>95</v>
      </c>
      <c r="D322" s="23" t="s">
        <v>708</v>
      </c>
      <c r="E322" s="20">
        <v>31</v>
      </c>
      <c r="F322" s="19">
        <v>17</v>
      </c>
      <c r="G322" s="20">
        <f t="shared" si="25"/>
        <v>14</v>
      </c>
      <c r="H322" s="21">
        <v>88.407515717714432</v>
      </c>
      <c r="I322" s="21">
        <f t="shared" si="26"/>
        <v>1237.705220048002</v>
      </c>
      <c r="J322" s="20">
        <v>180</v>
      </c>
      <c r="K322" s="20">
        <v>80</v>
      </c>
      <c r="L322" s="36">
        <f t="shared" si="27"/>
        <v>1498</v>
      </c>
      <c r="M322" s="23">
        <v>241</v>
      </c>
      <c r="N322" s="24">
        <f t="shared" si="28"/>
        <v>1739</v>
      </c>
      <c r="O322" s="23">
        <v>468</v>
      </c>
      <c r="P322" s="24">
        <f t="shared" si="29"/>
        <v>2207</v>
      </c>
    </row>
    <row r="323" spans="1:16" ht="15.75" x14ac:dyDescent="0.25">
      <c r="A323" s="16">
        <f t="shared" si="24"/>
        <v>317</v>
      </c>
      <c r="B323" s="25">
        <v>230108</v>
      </c>
      <c r="C323" s="26" t="s">
        <v>96</v>
      </c>
      <c r="D323" s="23" t="s">
        <v>715</v>
      </c>
      <c r="E323" s="20">
        <v>31</v>
      </c>
      <c r="F323" s="19">
        <v>31</v>
      </c>
      <c r="G323" s="20">
        <f t="shared" si="25"/>
        <v>0</v>
      </c>
      <c r="H323" s="21">
        <v>88.407515717714432</v>
      </c>
      <c r="I323" s="21">
        <f t="shared" si="26"/>
        <v>0</v>
      </c>
      <c r="J323" s="20"/>
      <c r="K323" s="20"/>
      <c r="L323" s="36">
        <f t="shared" si="27"/>
        <v>0</v>
      </c>
      <c r="M323" s="23">
        <v>330</v>
      </c>
      <c r="N323" s="24">
        <f t="shared" si="28"/>
        <v>330</v>
      </c>
      <c r="O323" s="23">
        <v>0</v>
      </c>
      <c r="P323" s="24">
        <f t="shared" si="29"/>
        <v>330</v>
      </c>
    </row>
    <row r="324" spans="1:16" ht="15.75" x14ac:dyDescent="0.25">
      <c r="A324" s="16">
        <f t="shared" si="24"/>
        <v>318</v>
      </c>
      <c r="B324" s="25">
        <v>230114</v>
      </c>
      <c r="C324" s="26" t="s">
        <v>97</v>
      </c>
      <c r="D324" s="23" t="s">
        <v>716</v>
      </c>
      <c r="E324" s="20">
        <v>31</v>
      </c>
      <c r="F324" s="19">
        <v>31</v>
      </c>
      <c r="G324" s="20">
        <f t="shared" si="25"/>
        <v>0</v>
      </c>
      <c r="H324" s="21">
        <v>88.407515717714432</v>
      </c>
      <c r="I324" s="21">
        <f t="shared" si="26"/>
        <v>0</v>
      </c>
      <c r="J324" s="20"/>
      <c r="K324" s="20"/>
      <c r="L324" s="36">
        <f t="shared" si="27"/>
        <v>0</v>
      </c>
      <c r="M324" s="23">
        <v>482</v>
      </c>
      <c r="N324" s="24">
        <f t="shared" si="28"/>
        <v>482</v>
      </c>
      <c r="O324" s="23">
        <v>0</v>
      </c>
      <c r="P324" s="24">
        <f t="shared" si="29"/>
        <v>482</v>
      </c>
    </row>
    <row r="325" spans="1:16" ht="15.75" x14ac:dyDescent="0.25">
      <c r="A325" s="16">
        <f t="shared" si="24"/>
        <v>319</v>
      </c>
      <c r="B325" s="25">
        <v>230120</v>
      </c>
      <c r="C325" s="26" t="s">
        <v>98</v>
      </c>
      <c r="D325" s="23" t="s">
        <v>698</v>
      </c>
      <c r="E325" s="20">
        <v>31</v>
      </c>
      <c r="F325" s="19"/>
      <c r="G325" s="20">
        <f t="shared" si="25"/>
        <v>31</v>
      </c>
      <c r="H325" s="21">
        <v>88.407515717714432</v>
      </c>
      <c r="I325" s="21">
        <f t="shared" si="26"/>
        <v>2740.6329872491474</v>
      </c>
      <c r="J325" s="20"/>
      <c r="K325" s="20">
        <v>80</v>
      </c>
      <c r="L325" s="36">
        <f t="shared" si="27"/>
        <v>2821</v>
      </c>
      <c r="M325" s="23">
        <v>330</v>
      </c>
      <c r="N325" s="24">
        <f t="shared" si="28"/>
        <v>3151</v>
      </c>
      <c r="O325" s="23">
        <v>1036</v>
      </c>
      <c r="P325" s="24">
        <f t="shared" si="29"/>
        <v>4187</v>
      </c>
    </row>
    <row r="326" spans="1:16" ht="15.75" x14ac:dyDescent="0.25">
      <c r="A326" s="16">
        <f t="shared" si="24"/>
        <v>320</v>
      </c>
      <c r="B326" s="25">
        <v>230123</v>
      </c>
      <c r="C326" s="26" t="s">
        <v>39</v>
      </c>
      <c r="D326" s="23" t="s">
        <v>717</v>
      </c>
      <c r="E326" s="20">
        <v>31</v>
      </c>
      <c r="F326" s="19">
        <v>2</v>
      </c>
      <c r="G326" s="20">
        <f t="shared" si="25"/>
        <v>29</v>
      </c>
      <c r="H326" s="21">
        <v>88.407515717714432</v>
      </c>
      <c r="I326" s="21">
        <f t="shared" si="26"/>
        <v>2563.8179558137185</v>
      </c>
      <c r="J326" s="20"/>
      <c r="K326" s="20">
        <v>80</v>
      </c>
      <c r="L326" s="36">
        <f t="shared" si="27"/>
        <v>2644</v>
      </c>
      <c r="M326" s="23">
        <v>304</v>
      </c>
      <c r="N326" s="24">
        <f t="shared" si="28"/>
        <v>2948</v>
      </c>
      <c r="O326" s="23">
        <v>969</v>
      </c>
      <c r="P326" s="24">
        <f t="shared" si="29"/>
        <v>3917</v>
      </c>
    </row>
    <row r="327" spans="1:16" ht="15.75" x14ac:dyDescent="0.25">
      <c r="A327" s="16">
        <f t="shared" ref="A327:A390" si="30">ROW()-ROW($A$6)</f>
        <v>321</v>
      </c>
      <c r="B327" s="25">
        <v>230142</v>
      </c>
      <c r="C327" s="26" t="s">
        <v>99</v>
      </c>
      <c r="D327" s="23" t="s">
        <v>718</v>
      </c>
      <c r="E327" s="20">
        <v>31</v>
      </c>
      <c r="F327" s="19">
        <v>23</v>
      </c>
      <c r="G327" s="20">
        <f t="shared" si="25"/>
        <v>8</v>
      </c>
      <c r="H327" s="21">
        <v>88.407515717714432</v>
      </c>
      <c r="I327" s="21">
        <f t="shared" si="26"/>
        <v>707.26012574171546</v>
      </c>
      <c r="J327" s="20">
        <v>45</v>
      </c>
      <c r="K327" s="20">
        <v>80</v>
      </c>
      <c r="L327" s="36">
        <f t="shared" si="27"/>
        <v>832</v>
      </c>
      <c r="M327" s="23">
        <v>381</v>
      </c>
      <c r="N327" s="24">
        <f t="shared" si="28"/>
        <v>1213</v>
      </c>
      <c r="O327" s="23">
        <v>267</v>
      </c>
      <c r="P327" s="24">
        <f t="shared" si="29"/>
        <v>1480</v>
      </c>
    </row>
    <row r="328" spans="1:16" ht="15.75" x14ac:dyDescent="0.25">
      <c r="A328" s="16">
        <f t="shared" si="30"/>
        <v>322</v>
      </c>
      <c r="B328" s="25">
        <v>230151</v>
      </c>
      <c r="C328" s="26" t="s">
        <v>100</v>
      </c>
      <c r="D328" s="23" t="s">
        <v>697</v>
      </c>
      <c r="E328" s="20">
        <v>31</v>
      </c>
      <c r="F328" s="19">
        <v>31</v>
      </c>
      <c r="G328" s="20">
        <f t="shared" ref="G328:G391" si="31">E328-F328</f>
        <v>0</v>
      </c>
      <c r="H328" s="21">
        <v>88.407515717714432</v>
      </c>
      <c r="I328" s="21">
        <f t="shared" ref="I328:I391" si="32">G328*H328</f>
        <v>0</v>
      </c>
      <c r="J328" s="20"/>
      <c r="K328" s="20"/>
      <c r="L328" s="36">
        <f t="shared" ref="L328:L391" si="33">ROUND(I328+J328+K328,0)</f>
        <v>0</v>
      </c>
      <c r="M328" s="23">
        <v>241</v>
      </c>
      <c r="N328" s="24">
        <f t="shared" ref="N328:N391" si="34">L328+M328</f>
        <v>241</v>
      </c>
      <c r="O328" s="23">
        <v>0</v>
      </c>
      <c r="P328" s="24">
        <f t="shared" ref="P328:P391" si="35">N328+O328</f>
        <v>241</v>
      </c>
    </row>
    <row r="329" spans="1:16" ht="15.75" x14ac:dyDescent="0.25">
      <c r="A329" s="16">
        <f t="shared" si="30"/>
        <v>323</v>
      </c>
      <c r="B329" s="25">
        <v>230153</v>
      </c>
      <c r="C329" s="26" t="s">
        <v>101</v>
      </c>
      <c r="D329" s="23" t="s">
        <v>700</v>
      </c>
      <c r="E329" s="20">
        <v>31</v>
      </c>
      <c r="F329" s="19">
        <v>31</v>
      </c>
      <c r="G329" s="20">
        <f t="shared" si="31"/>
        <v>0</v>
      </c>
      <c r="H329" s="21">
        <v>88.407515717714432</v>
      </c>
      <c r="I329" s="21">
        <f t="shared" si="32"/>
        <v>0</v>
      </c>
      <c r="J329" s="20"/>
      <c r="K329" s="20"/>
      <c r="L329" s="36">
        <f t="shared" si="33"/>
        <v>0</v>
      </c>
      <c r="M329" s="23">
        <v>355</v>
      </c>
      <c r="N329" s="24">
        <f t="shared" si="34"/>
        <v>355</v>
      </c>
      <c r="O329" s="23">
        <v>0</v>
      </c>
      <c r="P329" s="24">
        <f t="shared" si="35"/>
        <v>355</v>
      </c>
    </row>
    <row r="330" spans="1:16" ht="15.75" x14ac:dyDescent="0.25">
      <c r="A330" s="16">
        <f t="shared" si="30"/>
        <v>324</v>
      </c>
      <c r="B330" s="25">
        <v>230154</v>
      </c>
      <c r="C330" s="26" t="s">
        <v>102</v>
      </c>
      <c r="D330" s="23" t="s">
        <v>719</v>
      </c>
      <c r="E330" s="20">
        <v>31</v>
      </c>
      <c r="F330" s="19">
        <v>10</v>
      </c>
      <c r="G330" s="20">
        <f t="shared" si="31"/>
        <v>21</v>
      </c>
      <c r="H330" s="21">
        <v>88.407515717714432</v>
      </c>
      <c r="I330" s="21">
        <f t="shared" si="32"/>
        <v>1856.5578300720031</v>
      </c>
      <c r="J330" s="20">
        <v>168</v>
      </c>
      <c r="K330" s="20">
        <v>80</v>
      </c>
      <c r="L330" s="36">
        <f t="shared" si="33"/>
        <v>2105</v>
      </c>
      <c r="M330" s="23">
        <v>330</v>
      </c>
      <c r="N330" s="24">
        <f t="shared" si="34"/>
        <v>2435</v>
      </c>
      <c r="O330" s="23">
        <v>702</v>
      </c>
      <c r="P330" s="24">
        <f t="shared" si="35"/>
        <v>3137</v>
      </c>
    </row>
    <row r="331" spans="1:16" ht="15.75" x14ac:dyDescent="0.25">
      <c r="A331" s="16">
        <f t="shared" si="30"/>
        <v>325</v>
      </c>
      <c r="B331" s="25">
        <v>230159</v>
      </c>
      <c r="C331" s="26" t="s">
        <v>103</v>
      </c>
      <c r="D331" s="23" t="s">
        <v>720</v>
      </c>
      <c r="E331" s="20">
        <v>31</v>
      </c>
      <c r="F331" s="19">
        <v>31</v>
      </c>
      <c r="G331" s="20">
        <f t="shared" si="31"/>
        <v>0</v>
      </c>
      <c r="H331" s="21">
        <v>88.407515717714432</v>
      </c>
      <c r="I331" s="21">
        <f t="shared" si="32"/>
        <v>0</v>
      </c>
      <c r="J331" s="20"/>
      <c r="K331" s="20"/>
      <c r="L331" s="36">
        <f t="shared" si="33"/>
        <v>0</v>
      </c>
      <c r="M331" s="23">
        <v>241</v>
      </c>
      <c r="N331" s="24">
        <f t="shared" si="34"/>
        <v>241</v>
      </c>
      <c r="O331" s="23">
        <v>0</v>
      </c>
      <c r="P331" s="24">
        <f t="shared" si="35"/>
        <v>241</v>
      </c>
    </row>
    <row r="332" spans="1:16" ht="15.75" x14ac:dyDescent="0.25">
      <c r="A332" s="16">
        <f t="shared" si="30"/>
        <v>326</v>
      </c>
      <c r="B332" s="25">
        <v>230174</v>
      </c>
      <c r="C332" s="26" t="s">
        <v>104</v>
      </c>
      <c r="D332" s="23" t="s">
        <v>721</v>
      </c>
      <c r="E332" s="20">
        <v>31</v>
      </c>
      <c r="F332" s="19">
        <v>28</v>
      </c>
      <c r="G332" s="20">
        <f t="shared" si="31"/>
        <v>3</v>
      </c>
      <c r="H332" s="21">
        <v>88.407515717714432</v>
      </c>
      <c r="I332" s="21">
        <f t="shared" si="32"/>
        <v>265.2225471531433</v>
      </c>
      <c r="J332" s="20"/>
      <c r="K332" s="20">
        <v>80</v>
      </c>
      <c r="L332" s="36">
        <f t="shared" si="33"/>
        <v>345</v>
      </c>
      <c r="M332" s="23">
        <v>381</v>
      </c>
      <c r="N332" s="24">
        <f t="shared" si="34"/>
        <v>726</v>
      </c>
      <c r="O332" s="23">
        <v>100</v>
      </c>
      <c r="P332" s="24">
        <f t="shared" si="35"/>
        <v>826</v>
      </c>
    </row>
    <row r="333" spans="1:16" ht="15.75" x14ac:dyDescent="0.25">
      <c r="A333" s="16">
        <f t="shared" si="30"/>
        <v>327</v>
      </c>
      <c r="B333" s="25">
        <v>230175</v>
      </c>
      <c r="C333" s="26" t="s">
        <v>105</v>
      </c>
      <c r="D333" s="23" t="s">
        <v>722</v>
      </c>
      <c r="E333" s="20">
        <v>31</v>
      </c>
      <c r="F333" s="19">
        <v>31</v>
      </c>
      <c r="G333" s="20">
        <f t="shared" si="31"/>
        <v>0</v>
      </c>
      <c r="H333" s="21">
        <v>88.407515717714432</v>
      </c>
      <c r="I333" s="21">
        <f t="shared" si="32"/>
        <v>0</v>
      </c>
      <c r="J333" s="20"/>
      <c r="K333" s="20"/>
      <c r="L333" s="36">
        <f t="shared" si="33"/>
        <v>0</v>
      </c>
      <c r="M333" s="23">
        <v>330</v>
      </c>
      <c r="N333" s="24">
        <f t="shared" si="34"/>
        <v>330</v>
      </c>
      <c r="O333" s="23">
        <v>0</v>
      </c>
      <c r="P333" s="24">
        <f t="shared" si="35"/>
        <v>330</v>
      </c>
    </row>
    <row r="334" spans="1:16" ht="15.75" x14ac:dyDescent="0.25">
      <c r="A334" s="16">
        <f t="shared" si="30"/>
        <v>328</v>
      </c>
      <c r="B334" s="25">
        <v>230185</v>
      </c>
      <c r="C334" s="26" t="s">
        <v>106</v>
      </c>
      <c r="D334" s="23" t="s">
        <v>699</v>
      </c>
      <c r="E334" s="20">
        <v>31</v>
      </c>
      <c r="F334" s="19">
        <v>31</v>
      </c>
      <c r="G334" s="20">
        <f t="shared" si="31"/>
        <v>0</v>
      </c>
      <c r="H334" s="21">
        <v>88.407515717714432</v>
      </c>
      <c r="I334" s="21">
        <f t="shared" si="32"/>
        <v>0</v>
      </c>
      <c r="J334" s="20"/>
      <c r="K334" s="20"/>
      <c r="L334" s="36">
        <f t="shared" si="33"/>
        <v>0</v>
      </c>
      <c r="M334" s="23">
        <v>355</v>
      </c>
      <c r="N334" s="24">
        <f t="shared" si="34"/>
        <v>355</v>
      </c>
      <c r="O334" s="23">
        <v>0</v>
      </c>
      <c r="P334" s="24">
        <f t="shared" si="35"/>
        <v>355</v>
      </c>
    </row>
    <row r="335" spans="1:16" ht="15.75" x14ac:dyDescent="0.25">
      <c r="A335" s="16">
        <f t="shared" si="30"/>
        <v>329</v>
      </c>
      <c r="B335" s="25">
        <v>230192</v>
      </c>
      <c r="C335" s="26" t="s">
        <v>107</v>
      </c>
      <c r="D335" s="23" t="s">
        <v>711</v>
      </c>
      <c r="E335" s="20">
        <v>31</v>
      </c>
      <c r="F335" s="19"/>
      <c r="G335" s="20">
        <f t="shared" si="31"/>
        <v>31</v>
      </c>
      <c r="H335" s="21">
        <v>88.407515717714432</v>
      </c>
      <c r="I335" s="21">
        <f t="shared" si="32"/>
        <v>2740.6329872491474</v>
      </c>
      <c r="J335" s="20"/>
      <c r="K335" s="20">
        <v>80</v>
      </c>
      <c r="L335" s="36">
        <f t="shared" si="33"/>
        <v>2821</v>
      </c>
      <c r="M335" s="23">
        <v>537</v>
      </c>
      <c r="N335" s="24">
        <f t="shared" si="34"/>
        <v>3358</v>
      </c>
      <c r="O335" s="23">
        <v>1036</v>
      </c>
      <c r="P335" s="24">
        <f t="shared" si="35"/>
        <v>4394</v>
      </c>
    </row>
    <row r="336" spans="1:16" ht="15.75" x14ac:dyDescent="0.25">
      <c r="A336" s="16">
        <f t="shared" si="30"/>
        <v>330</v>
      </c>
      <c r="B336" s="25">
        <v>230195</v>
      </c>
      <c r="C336" s="26" t="s">
        <v>108</v>
      </c>
      <c r="D336" s="23" t="s">
        <v>723</v>
      </c>
      <c r="E336" s="20">
        <v>31</v>
      </c>
      <c r="F336" s="19">
        <v>15</v>
      </c>
      <c r="G336" s="20">
        <f t="shared" si="31"/>
        <v>16</v>
      </c>
      <c r="H336" s="21">
        <v>88.407515717714432</v>
      </c>
      <c r="I336" s="21">
        <f t="shared" si="32"/>
        <v>1414.5202514834309</v>
      </c>
      <c r="J336" s="20">
        <v>60</v>
      </c>
      <c r="K336" s="20">
        <v>80</v>
      </c>
      <c r="L336" s="36">
        <f t="shared" si="33"/>
        <v>1555</v>
      </c>
      <c r="M336" s="23">
        <v>355</v>
      </c>
      <c r="N336" s="24">
        <f t="shared" si="34"/>
        <v>1910</v>
      </c>
      <c r="O336" s="23">
        <v>535</v>
      </c>
      <c r="P336" s="24">
        <f t="shared" si="35"/>
        <v>2445</v>
      </c>
    </row>
    <row r="337" spans="1:16" ht="15.75" x14ac:dyDescent="0.25">
      <c r="A337" s="16">
        <f t="shared" si="30"/>
        <v>331</v>
      </c>
      <c r="B337" s="25">
        <v>230197</v>
      </c>
      <c r="C337" s="26" t="s">
        <v>109</v>
      </c>
      <c r="D337" s="23" t="s">
        <v>724</v>
      </c>
      <c r="E337" s="20">
        <v>31</v>
      </c>
      <c r="F337" s="19">
        <v>31</v>
      </c>
      <c r="G337" s="20">
        <f t="shared" si="31"/>
        <v>0</v>
      </c>
      <c r="H337" s="21">
        <v>88.407515717714432</v>
      </c>
      <c r="I337" s="21">
        <f t="shared" si="32"/>
        <v>0</v>
      </c>
      <c r="J337" s="20"/>
      <c r="K337" s="20"/>
      <c r="L337" s="36">
        <f t="shared" si="33"/>
        <v>0</v>
      </c>
      <c r="M337" s="23">
        <v>343</v>
      </c>
      <c r="N337" s="24">
        <f t="shared" si="34"/>
        <v>343</v>
      </c>
      <c r="O337" s="23">
        <v>0</v>
      </c>
      <c r="P337" s="24">
        <f t="shared" si="35"/>
        <v>343</v>
      </c>
    </row>
    <row r="338" spans="1:16" ht="15.75" x14ac:dyDescent="0.25">
      <c r="A338" s="16">
        <f t="shared" si="30"/>
        <v>332</v>
      </c>
      <c r="B338" s="25">
        <v>230198</v>
      </c>
      <c r="C338" s="26" t="s">
        <v>110</v>
      </c>
      <c r="D338" s="23" t="s">
        <v>725</v>
      </c>
      <c r="E338" s="20">
        <v>31</v>
      </c>
      <c r="F338" s="19">
        <v>31</v>
      </c>
      <c r="G338" s="20">
        <f t="shared" si="31"/>
        <v>0</v>
      </c>
      <c r="H338" s="21">
        <v>88.407515717714432</v>
      </c>
      <c r="I338" s="21">
        <f t="shared" si="32"/>
        <v>0</v>
      </c>
      <c r="J338" s="20"/>
      <c r="K338" s="20"/>
      <c r="L338" s="36">
        <f t="shared" si="33"/>
        <v>0</v>
      </c>
      <c r="M338" s="23">
        <v>355</v>
      </c>
      <c r="N338" s="24">
        <f t="shared" si="34"/>
        <v>355</v>
      </c>
      <c r="O338" s="23">
        <v>0</v>
      </c>
      <c r="P338" s="24">
        <f t="shared" si="35"/>
        <v>355</v>
      </c>
    </row>
    <row r="339" spans="1:16" ht="15.75" x14ac:dyDescent="0.25">
      <c r="A339" s="16">
        <f t="shared" si="30"/>
        <v>333</v>
      </c>
      <c r="B339" s="25">
        <v>230201</v>
      </c>
      <c r="C339" s="26" t="s">
        <v>726</v>
      </c>
      <c r="D339" s="23" t="s">
        <v>727</v>
      </c>
      <c r="E339" s="20">
        <v>31</v>
      </c>
      <c r="F339" s="19"/>
      <c r="G339" s="20">
        <f t="shared" si="31"/>
        <v>31</v>
      </c>
      <c r="H339" s="21">
        <v>88.407515717714432</v>
      </c>
      <c r="I339" s="21">
        <f t="shared" si="32"/>
        <v>2740.6329872491474</v>
      </c>
      <c r="J339" s="20"/>
      <c r="K339" s="20">
        <v>80</v>
      </c>
      <c r="L339" s="36">
        <f t="shared" si="33"/>
        <v>2821</v>
      </c>
      <c r="M339" s="23">
        <v>556</v>
      </c>
      <c r="N339" s="24">
        <f t="shared" si="34"/>
        <v>3377</v>
      </c>
      <c r="O339" s="23">
        <v>1036</v>
      </c>
      <c r="P339" s="24">
        <f t="shared" si="35"/>
        <v>4413</v>
      </c>
    </row>
    <row r="340" spans="1:16" ht="15.75" x14ac:dyDescent="0.25">
      <c r="A340" s="16">
        <f t="shared" si="30"/>
        <v>334</v>
      </c>
      <c r="B340" s="25">
        <v>230209</v>
      </c>
      <c r="C340" s="26" t="s">
        <v>111</v>
      </c>
      <c r="D340" s="23" t="s">
        <v>728</v>
      </c>
      <c r="E340" s="20">
        <v>31</v>
      </c>
      <c r="F340" s="19"/>
      <c r="G340" s="20">
        <f t="shared" si="31"/>
        <v>31</v>
      </c>
      <c r="H340" s="21">
        <v>88.407515717714432</v>
      </c>
      <c r="I340" s="21">
        <f t="shared" si="32"/>
        <v>2740.6329872491474</v>
      </c>
      <c r="J340" s="20">
        <v>55</v>
      </c>
      <c r="K340" s="20">
        <v>80</v>
      </c>
      <c r="L340" s="36">
        <f t="shared" si="33"/>
        <v>2876</v>
      </c>
      <c r="M340" s="23">
        <v>381</v>
      </c>
      <c r="N340" s="24">
        <f t="shared" si="34"/>
        <v>3257</v>
      </c>
      <c r="O340" s="23">
        <v>1036</v>
      </c>
      <c r="P340" s="24">
        <f t="shared" si="35"/>
        <v>4293</v>
      </c>
    </row>
    <row r="341" spans="1:16" ht="15.75" x14ac:dyDescent="0.25">
      <c r="A341" s="16">
        <f t="shared" si="30"/>
        <v>335</v>
      </c>
      <c r="B341" s="25">
        <v>230210</v>
      </c>
      <c r="C341" s="26" t="s">
        <v>112</v>
      </c>
      <c r="D341" s="23" t="s">
        <v>719</v>
      </c>
      <c r="E341" s="20">
        <v>31</v>
      </c>
      <c r="F341" s="19">
        <v>31</v>
      </c>
      <c r="G341" s="20">
        <f t="shared" si="31"/>
        <v>0</v>
      </c>
      <c r="H341" s="21">
        <v>88.407515717714432</v>
      </c>
      <c r="I341" s="21">
        <f t="shared" si="32"/>
        <v>0</v>
      </c>
      <c r="J341" s="20"/>
      <c r="K341" s="20"/>
      <c r="L341" s="36">
        <f t="shared" si="33"/>
        <v>0</v>
      </c>
      <c r="M341" s="23">
        <v>330</v>
      </c>
      <c r="N341" s="24">
        <f t="shared" si="34"/>
        <v>330</v>
      </c>
      <c r="O341" s="23">
        <v>0</v>
      </c>
      <c r="P341" s="24">
        <f t="shared" si="35"/>
        <v>330</v>
      </c>
    </row>
    <row r="342" spans="1:16" ht="15.75" x14ac:dyDescent="0.25">
      <c r="A342" s="16">
        <f t="shared" si="30"/>
        <v>336</v>
      </c>
      <c r="B342" s="25">
        <v>230214</v>
      </c>
      <c r="C342" s="26" t="s">
        <v>113</v>
      </c>
      <c r="D342" s="23" t="s">
        <v>729</v>
      </c>
      <c r="E342" s="20">
        <v>31</v>
      </c>
      <c r="F342" s="19">
        <v>31</v>
      </c>
      <c r="G342" s="20">
        <f t="shared" si="31"/>
        <v>0</v>
      </c>
      <c r="H342" s="21">
        <v>88.407515717714432</v>
      </c>
      <c r="I342" s="21">
        <f t="shared" si="32"/>
        <v>0</v>
      </c>
      <c r="J342" s="20"/>
      <c r="K342" s="20"/>
      <c r="L342" s="36">
        <f t="shared" si="33"/>
        <v>0</v>
      </c>
      <c r="M342" s="23">
        <v>317</v>
      </c>
      <c r="N342" s="24">
        <f t="shared" si="34"/>
        <v>317</v>
      </c>
      <c r="O342" s="23">
        <v>0</v>
      </c>
      <c r="P342" s="24">
        <f t="shared" si="35"/>
        <v>317</v>
      </c>
    </row>
    <row r="343" spans="1:16" ht="15.75" x14ac:dyDescent="0.25">
      <c r="A343" s="16">
        <f t="shared" si="30"/>
        <v>337</v>
      </c>
      <c r="B343" s="25">
        <v>230215</v>
      </c>
      <c r="C343" s="26" t="s">
        <v>114</v>
      </c>
      <c r="D343" s="23" t="s">
        <v>708</v>
      </c>
      <c r="E343" s="20">
        <v>31</v>
      </c>
      <c r="F343" s="19">
        <v>31</v>
      </c>
      <c r="G343" s="20">
        <f t="shared" si="31"/>
        <v>0</v>
      </c>
      <c r="H343" s="21">
        <v>88.407515717714432</v>
      </c>
      <c r="I343" s="21">
        <f t="shared" si="32"/>
        <v>0</v>
      </c>
      <c r="J343" s="20"/>
      <c r="K343" s="20"/>
      <c r="L343" s="36">
        <f t="shared" si="33"/>
        <v>0</v>
      </c>
      <c r="M343" s="23">
        <v>343</v>
      </c>
      <c r="N343" s="24">
        <f t="shared" si="34"/>
        <v>343</v>
      </c>
      <c r="O343" s="23">
        <v>0</v>
      </c>
      <c r="P343" s="24">
        <f t="shared" si="35"/>
        <v>343</v>
      </c>
    </row>
    <row r="344" spans="1:16" ht="15.75" x14ac:dyDescent="0.25">
      <c r="A344" s="16">
        <f t="shared" si="30"/>
        <v>338</v>
      </c>
      <c r="B344" s="25">
        <v>230217</v>
      </c>
      <c r="C344" s="26" t="s">
        <v>115</v>
      </c>
      <c r="D344" s="23" t="s">
        <v>722</v>
      </c>
      <c r="E344" s="20">
        <v>31</v>
      </c>
      <c r="F344" s="19">
        <v>31</v>
      </c>
      <c r="G344" s="20">
        <f t="shared" si="31"/>
        <v>0</v>
      </c>
      <c r="H344" s="21">
        <v>88.407515717714432</v>
      </c>
      <c r="I344" s="21">
        <f t="shared" si="32"/>
        <v>0</v>
      </c>
      <c r="J344" s="20"/>
      <c r="K344" s="20"/>
      <c r="L344" s="36">
        <f t="shared" si="33"/>
        <v>0</v>
      </c>
      <c r="M344" s="23">
        <v>343</v>
      </c>
      <c r="N344" s="24">
        <f t="shared" si="34"/>
        <v>343</v>
      </c>
      <c r="O344" s="23">
        <v>0</v>
      </c>
      <c r="P344" s="24">
        <f t="shared" si="35"/>
        <v>343</v>
      </c>
    </row>
    <row r="345" spans="1:16" ht="15.75" x14ac:dyDescent="0.25">
      <c r="A345" s="16">
        <f t="shared" si="30"/>
        <v>339</v>
      </c>
      <c r="B345" s="25">
        <v>230226</v>
      </c>
      <c r="C345" s="26" t="s">
        <v>49</v>
      </c>
      <c r="D345" s="23" t="s">
        <v>730</v>
      </c>
      <c r="E345" s="20">
        <v>31</v>
      </c>
      <c r="F345" s="19">
        <v>31</v>
      </c>
      <c r="G345" s="20">
        <f t="shared" si="31"/>
        <v>0</v>
      </c>
      <c r="H345" s="21">
        <v>88.407515717714432</v>
      </c>
      <c r="I345" s="21">
        <f t="shared" si="32"/>
        <v>0</v>
      </c>
      <c r="J345" s="20"/>
      <c r="K345" s="20"/>
      <c r="L345" s="36">
        <f t="shared" si="33"/>
        <v>0</v>
      </c>
      <c r="M345" s="23">
        <v>355</v>
      </c>
      <c r="N345" s="24">
        <f t="shared" si="34"/>
        <v>355</v>
      </c>
      <c r="O345" s="23">
        <v>0</v>
      </c>
      <c r="P345" s="24">
        <f t="shared" si="35"/>
        <v>355</v>
      </c>
    </row>
    <row r="346" spans="1:16" ht="15.75" x14ac:dyDescent="0.25">
      <c r="A346" s="16">
        <f t="shared" si="30"/>
        <v>340</v>
      </c>
      <c r="B346" s="25">
        <v>230231</v>
      </c>
      <c r="C346" s="26" t="s">
        <v>116</v>
      </c>
      <c r="D346" s="23" t="s">
        <v>731</v>
      </c>
      <c r="E346" s="20">
        <v>31</v>
      </c>
      <c r="F346" s="19">
        <v>24</v>
      </c>
      <c r="G346" s="20">
        <f t="shared" si="31"/>
        <v>7</v>
      </c>
      <c r="H346" s="21">
        <v>88.407515717714432</v>
      </c>
      <c r="I346" s="21">
        <f t="shared" si="32"/>
        <v>618.85261002400102</v>
      </c>
      <c r="J346" s="20">
        <v>15</v>
      </c>
      <c r="K346" s="20">
        <v>80</v>
      </c>
      <c r="L346" s="36">
        <f t="shared" si="33"/>
        <v>714</v>
      </c>
      <c r="M346" s="23">
        <v>381</v>
      </c>
      <c r="N346" s="24">
        <f t="shared" si="34"/>
        <v>1095</v>
      </c>
      <c r="O346" s="23">
        <v>234</v>
      </c>
      <c r="P346" s="24">
        <f t="shared" si="35"/>
        <v>1329</v>
      </c>
    </row>
    <row r="347" spans="1:16" ht="15.75" x14ac:dyDescent="0.25">
      <c r="A347" s="16">
        <f t="shared" si="30"/>
        <v>341</v>
      </c>
      <c r="B347" s="25">
        <v>230232</v>
      </c>
      <c r="C347" s="26" t="s">
        <v>117</v>
      </c>
      <c r="D347" s="23" t="s">
        <v>725</v>
      </c>
      <c r="E347" s="20">
        <v>31</v>
      </c>
      <c r="F347" s="19"/>
      <c r="G347" s="20">
        <f t="shared" si="31"/>
        <v>31</v>
      </c>
      <c r="H347" s="21">
        <v>88.407515717714432</v>
      </c>
      <c r="I347" s="21">
        <f t="shared" si="32"/>
        <v>2740.6329872491474</v>
      </c>
      <c r="J347" s="20"/>
      <c r="K347" s="20">
        <v>80</v>
      </c>
      <c r="L347" s="36">
        <f t="shared" si="33"/>
        <v>2821</v>
      </c>
      <c r="M347" s="23">
        <v>381</v>
      </c>
      <c r="N347" s="24">
        <f t="shared" si="34"/>
        <v>3202</v>
      </c>
      <c r="O347" s="23">
        <v>1036</v>
      </c>
      <c r="P347" s="24">
        <f t="shared" si="35"/>
        <v>4238</v>
      </c>
    </row>
    <row r="348" spans="1:16" ht="15.75" x14ac:dyDescent="0.25">
      <c r="A348" s="16">
        <f t="shared" si="30"/>
        <v>342</v>
      </c>
      <c r="B348" s="25">
        <v>230244</v>
      </c>
      <c r="C348" s="26" t="s">
        <v>118</v>
      </c>
      <c r="D348" s="23" t="s">
        <v>732</v>
      </c>
      <c r="E348" s="20">
        <v>31</v>
      </c>
      <c r="F348" s="19">
        <v>31</v>
      </c>
      <c r="G348" s="20">
        <f t="shared" si="31"/>
        <v>0</v>
      </c>
      <c r="H348" s="21">
        <v>88.407515717714432</v>
      </c>
      <c r="I348" s="21">
        <f t="shared" si="32"/>
        <v>0</v>
      </c>
      <c r="J348" s="20"/>
      <c r="K348" s="20"/>
      <c r="L348" s="36">
        <f t="shared" si="33"/>
        <v>0</v>
      </c>
      <c r="M348" s="23">
        <v>292</v>
      </c>
      <c r="N348" s="24">
        <f t="shared" si="34"/>
        <v>292</v>
      </c>
      <c r="O348" s="23">
        <v>0</v>
      </c>
      <c r="P348" s="24">
        <f t="shared" si="35"/>
        <v>292</v>
      </c>
    </row>
    <row r="349" spans="1:16" ht="15.75" x14ac:dyDescent="0.25">
      <c r="A349" s="16">
        <f t="shared" si="30"/>
        <v>343</v>
      </c>
      <c r="B349" s="25">
        <v>230246</v>
      </c>
      <c r="C349" s="26" t="s">
        <v>119</v>
      </c>
      <c r="D349" s="23" t="s">
        <v>697</v>
      </c>
      <c r="E349" s="20">
        <v>31</v>
      </c>
      <c r="F349" s="19">
        <v>31</v>
      </c>
      <c r="G349" s="20">
        <f t="shared" si="31"/>
        <v>0</v>
      </c>
      <c r="H349" s="21">
        <v>88.407515717714432</v>
      </c>
      <c r="I349" s="21">
        <f t="shared" si="32"/>
        <v>0</v>
      </c>
      <c r="J349" s="20"/>
      <c r="K349" s="20"/>
      <c r="L349" s="36">
        <f t="shared" si="33"/>
        <v>0</v>
      </c>
      <c r="M349" s="23">
        <v>266</v>
      </c>
      <c r="N349" s="24">
        <f t="shared" si="34"/>
        <v>266</v>
      </c>
      <c r="O349" s="23">
        <v>0</v>
      </c>
      <c r="P349" s="24">
        <f t="shared" si="35"/>
        <v>266</v>
      </c>
    </row>
    <row r="350" spans="1:16" ht="15.75" x14ac:dyDescent="0.25">
      <c r="A350" s="16">
        <f t="shared" si="30"/>
        <v>344</v>
      </c>
      <c r="B350" s="25">
        <v>230249</v>
      </c>
      <c r="C350" s="26" t="s">
        <v>120</v>
      </c>
      <c r="D350" s="23" t="s">
        <v>733</v>
      </c>
      <c r="E350" s="20">
        <v>31</v>
      </c>
      <c r="F350" s="19">
        <v>31</v>
      </c>
      <c r="G350" s="20">
        <f t="shared" si="31"/>
        <v>0</v>
      </c>
      <c r="H350" s="21">
        <v>88.407515717714432</v>
      </c>
      <c r="I350" s="21">
        <f t="shared" si="32"/>
        <v>0</v>
      </c>
      <c r="J350" s="20"/>
      <c r="K350" s="20"/>
      <c r="L350" s="36">
        <f t="shared" si="33"/>
        <v>0</v>
      </c>
      <c r="M350" s="23">
        <v>304</v>
      </c>
      <c r="N350" s="24">
        <f t="shared" si="34"/>
        <v>304</v>
      </c>
      <c r="O350" s="23">
        <v>0</v>
      </c>
      <c r="P350" s="24">
        <f t="shared" si="35"/>
        <v>304</v>
      </c>
    </row>
    <row r="351" spans="1:16" ht="15.75" x14ac:dyDescent="0.25">
      <c r="A351" s="16">
        <f t="shared" si="30"/>
        <v>345</v>
      </c>
      <c r="B351" s="25">
        <v>230250</v>
      </c>
      <c r="C351" s="26" t="s">
        <v>121</v>
      </c>
      <c r="D351" s="23" t="s">
        <v>715</v>
      </c>
      <c r="E351" s="20">
        <v>31</v>
      </c>
      <c r="F351" s="19">
        <v>31</v>
      </c>
      <c r="G351" s="20">
        <f t="shared" si="31"/>
        <v>0</v>
      </c>
      <c r="H351" s="21">
        <v>88.407515717714432</v>
      </c>
      <c r="I351" s="21">
        <f t="shared" si="32"/>
        <v>0</v>
      </c>
      <c r="J351" s="20"/>
      <c r="K351" s="20"/>
      <c r="L351" s="36">
        <f t="shared" si="33"/>
        <v>0</v>
      </c>
      <c r="M351" s="23">
        <v>330</v>
      </c>
      <c r="N351" s="24">
        <f t="shared" si="34"/>
        <v>330</v>
      </c>
      <c r="O351" s="23">
        <v>0</v>
      </c>
      <c r="P351" s="24">
        <f t="shared" si="35"/>
        <v>330</v>
      </c>
    </row>
    <row r="352" spans="1:16" ht="15.75" x14ac:dyDescent="0.25">
      <c r="A352" s="16">
        <f t="shared" si="30"/>
        <v>346</v>
      </c>
      <c r="B352" s="25">
        <v>230256</v>
      </c>
      <c r="C352" s="26" t="s">
        <v>122</v>
      </c>
      <c r="D352" s="23" t="s">
        <v>734</v>
      </c>
      <c r="E352" s="20">
        <v>31</v>
      </c>
      <c r="F352" s="19">
        <v>29</v>
      </c>
      <c r="G352" s="20">
        <f t="shared" si="31"/>
        <v>2</v>
      </c>
      <c r="H352" s="21">
        <v>88.407515717714432</v>
      </c>
      <c r="I352" s="21">
        <f t="shared" si="32"/>
        <v>176.81503143542886</v>
      </c>
      <c r="J352" s="20"/>
      <c r="K352" s="20">
        <v>80</v>
      </c>
      <c r="L352" s="36">
        <f t="shared" si="33"/>
        <v>257</v>
      </c>
      <c r="M352" s="23">
        <v>381</v>
      </c>
      <c r="N352" s="24">
        <f t="shared" si="34"/>
        <v>638</v>
      </c>
      <c r="O352" s="23">
        <v>67</v>
      </c>
      <c r="P352" s="24">
        <f t="shared" si="35"/>
        <v>705</v>
      </c>
    </row>
    <row r="353" spans="1:16" ht="15.75" x14ac:dyDescent="0.25">
      <c r="A353" s="16">
        <f t="shared" si="30"/>
        <v>347</v>
      </c>
      <c r="B353" s="25">
        <v>230266</v>
      </c>
      <c r="C353" s="26" t="s">
        <v>123</v>
      </c>
      <c r="D353" s="23" t="s">
        <v>710</v>
      </c>
      <c r="E353" s="20">
        <v>31</v>
      </c>
      <c r="F353" s="19">
        <v>31</v>
      </c>
      <c r="G353" s="20">
        <f t="shared" si="31"/>
        <v>0</v>
      </c>
      <c r="H353" s="21">
        <v>88.407515717714432</v>
      </c>
      <c r="I353" s="21">
        <f t="shared" si="32"/>
        <v>0</v>
      </c>
      <c r="J353" s="20"/>
      <c r="K353" s="20"/>
      <c r="L353" s="36">
        <f t="shared" si="33"/>
        <v>0</v>
      </c>
      <c r="M353" s="23">
        <v>368</v>
      </c>
      <c r="N353" s="24">
        <f t="shared" si="34"/>
        <v>368</v>
      </c>
      <c r="O353" s="23">
        <v>0</v>
      </c>
      <c r="P353" s="24">
        <f t="shared" si="35"/>
        <v>368</v>
      </c>
    </row>
    <row r="354" spans="1:16" ht="15.75" x14ac:dyDescent="0.25">
      <c r="A354" s="16">
        <f t="shared" si="30"/>
        <v>348</v>
      </c>
      <c r="B354" s="25">
        <v>230273</v>
      </c>
      <c r="C354" s="26" t="s">
        <v>124</v>
      </c>
      <c r="D354" s="23" t="s">
        <v>735</v>
      </c>
      <c r="E354" s="20">
        <v>31</v>
      </c>
      <c r="F354" s="19"/>
      <c r="G354" s="20">
        <f t="shared" si="31"/>
        <v>31</v>
      </c>
      <c r="H354" s="21">
        <v>88.407515717714432</v>
      </c>
      <c r="I354" s="21">
        <f t="shared" si="32"/>
        <v>2740.6329872491474</v>
      </c>
      <c r="J354" s="20"/>
      <c r="K354" s="20">
        <v>80</v>
      </c>
      <c r="L354" s="36">
        <f t="shared" si="33"/>
        <v>2821</v>
      </c>
      <c r="M354" s="23">
        <v>381</v>
      </c>
      <c r="N354" s="24">
        <f t="shared" si="34"/>
        <v>3202</v>
      </c>
      <c r="O354" s="23">
        <v>1036</v>
      </c>
      <c r="P354" s="24">
        <f t="shared" si="35"/>
        <v>4238</v>
      </c>
    </row>
    <row r="355" spans="1:16" ht="15.75" x14ac:dyDescent="0.25">
      <c r="A355" s="16">
        <f t="shared" si="30"/>
        <v>349</v>
      </c>
      <c r="B355" s="25">
        <v>230274</v>
      </c>
      <c r="C355" s="26" t="s">
        <v>124</v>
      </c>
      <c r="D355" s="23" t="s">
        <v>719</v>
      </c>
      <c r="E355" s="20">
        <v>31</v>
      </c>
      <c r="F355" s="19">
        <v>6</v>
      </c>
      <c r="G355" s="20">
        <f t="shared" si="31"/>
        <v>25</v>
      </c>
      <c r="H355" s="21">
        <v>88.407515717714432</v>
      </c>
      <c r="I355" s="21">
        <f t="shared" si="32"/>
        <v>2210.1878929428608</v>
      </c>
      <c r="J355" s="20">
        <v>290</v>
      </c>
      <c r="K355" s="20">
        <v>80</v>
      </c>
      <c r="L355" s="36">
        <f t="shared" si="33"/>
        <v>2580</v>
      </c>
      <c r="M355" s="23">
        <v>381</v>
      </c>
      <c r="N355" s="24">
        <f t="shared" si="34"/>
        <v>2961</v>
      </c>
      <c r="O355" s="23">
        <v>835</v>
      </c>
      <c r="P355" s="24">
        <f t="shared" si="35"/>
        <v>3796</v>
      </c>
    </row>
    <row r="356" spans="1:16" ht="15.75" x14ac:dyDescent="0.25">
      <c r="A356" s="16">
        <f t="shared" si="30"/>
        <v>350</v>
      </c>
      <c r="B356" s="25">
        <v>230276</v>
      </c>
      <c r="C356" s="26" t="s">
        <v>125</v>
      </c>
      <c r="D356" s="23" t="s">
        <v>736</v>
      </c>
      <c r="E356" s="20">
        <v>31</v>
      </c>
      <c r="F356" s="19">
        <v>8</v>
      </c>
      <c r="G356" s="20">
        <f t="shared" si="31"/>
        <v>23</v>
      </c>
      <c r="H356" s="21">
        <v>88.407515717714432</v>
      </c>
      <c r="I356" s="21">
        <f t="shared" si="32"/>
        <v>2033.3728615074319</v>
      </c>
      <c r="J356" s="20">
        <v>230</v>
      </c>
      <c r="K356" s="20">
        <v>80</v>
      </c>
      <c r="L356" s="36">
        <f t="shared" si="33"/>
        <v>2343</v>
      </c>
      <c r="M356" s="23">
        <v>381</v>
      </c>
      <c r="N356" s="24">
        <f t="shared" si="34"/>
        <v>2724</v>
      </c>
      <c r="O356" s="23">
        <v>769</v>
      </c>
      <c r="P356" s="24">
        <f t="shared" si="35"/>
        <v>3493</v>
      </c>
    </row>
    <row r="357" spans="1:16" ht="15.75" x14ac:dyDescent="0.25">
      <c r="A357" s="16">
        <f t="shared" si="30"/>
        <v>351</v>
      </c>
      <c r="B357" s="25">
        <v>230283</v>
      </c>
      <c r="C357" s="26" t="s">
        <v>126</v>
      </c>
      <c r="D357" s="23" t="s">
        <v>75</v>
      </c>
      <c r="E357" s="20">
        <v>31</v>
      </c>
      <c r="F357" s="19">
        <v>31</v>
      </c>
      <c r="G357" s="20">
        <f t="shared" si="31"/>
        <v>0</v>
      </c>
      <c r="H357" s="21">
        <v>88.407515717714432</v>
      </c>
      <c r="I357" s="21">
        <f t="shared" si="32"/>
        <v>0</v>
      </c>
      <c r="J357" s="20"/>
      <c r="K357" s="20"/>
      <c r="L357" s="36">
        <f t="shared" si="33"/>
        <v>0</v>
      </c>
      <c r="M357" s="23">
        <v>343</v>
      </c>
      <c r="N357" s="24">
        <f t="shared" si="34"/>
        <v>343</v>
      </c>
      <c r="O357" s="23">
        <v>0</v>
      </c>
      <c r="P357" s="24">
        <f t="shared" si="35"/>
        <v>343</v>
      </c>
    </row>
    <row r="358" spans="1:16" ht="15.75" x14ac:dyDescent="0.25">
      <c r="A358" s="16">
        <f t="shared" si="30"/>
        <v>352</v>
      </c>
      <c r="B358" s="25">
        <v>230287</v>
      </c>
      <c r="C358" s="26" t="s">
        <v>127</v>
      </c>
      <c r="D358" s="23" t="s">
        <v>75</v>
      </c>
      <c r="E358" s="20">
        <v>31</v>
      </c>
      <c r="F358" s="19">
        <v>31</v>
      </c>
      <c r="G358" s="20">
        <f t="shared" si="31"/>
        <v>0</v>
      </c>
      <c r="H358" s="21">
        <v>88.407515717714432</v>
      </c>
      <c r="I358" s="21">
        <f t="shared" si="32"/>
        <v>0</v>
      </c>
      <c r="J358" s="20"/>
      <c r="K358" s="20"/>
      <c r="L358" s="36">
        <f t="shared" si="33"/>
        <v>0</v>
      </c>
      <c r="M358" s="23">
        <v>292</v>
      </c>
      <c r="N358" s="24">
        <f t="shared" si="34"/>
        <v>292</v>
      </c>
      <c r="O358" s="23">
        <v>0</v>
      </c>
      <c r="P358" s="24">
        <f t="shared" si="35"/>
        <v>292</v>
      </c>
    </row>
    <row r="359" spans="1:16" ht="15.75" x14ac:dyDescent="0.25">
      <c r="A359" s="16">
        <f t="shared" si="30"/>
        <v>353</v>
      </c>
      <c r="B359" s="25">
        <v>230294</v>
      </c>
      <c r="C359" s="26" t="s">
        <v>128</v>
      </c>
      <c r="D359" s="23" t="s">
        <v>737</v>
      </c>
      <c r="E359" s="20">
        <v>31</v>
      </c>
      <c r="F359" s="19">
        <v>29</v>
      </c>
      <c r="G359" s="20">
        <f t="shared" si="31"/>
        <v>2</v>
      </c>
      <c r="H359" s="21">
        <v>88.407515717714432</v>
      </c>
      <c r="I359" s="21">
        <f t="shared" si="32"/>
        <v>176.81503143542886</v>
      </c>
      <c r="J359" s="20">
        <v>50</v>
      </c>
      <c r="K359" s="20">
        <v>80</v>
      </c>
      <c r="L359" s="36">
        <f t="shared" si="33"/>
        <v>307</v>
      </c>
      <c r="M359" s="23">
        <v>381</v>
      </c>
      <c r="N359" s="24">
        <f t="shared" si="34"/>
        <v>688</v>
      </c>
      <c r="O359" s="23">
        <v>67</v>
      </c>
      <c r="P359" s="24">
        <f t="shared" si="35"/>
        <v>755</v>
      </c>
    </row>
    <row r="360" spans="1:16" ht="15.75" x14ac:dyDescent="0.25">
      <c r="A360" s="16">
        <f t="shared" si="30"/>
        <v>354</v>
      </c>
      <c r="B360" s="25">
        <v>230299</v>
      </c>
      <c r="C360" s="26" t="s">
        <v>129</v>
      </c>
      <c r="D360" s="23" t="s">
        <v>736</v>
      </c>
      <c r="E360" s="20">
        <v>31</v>
      </c>
      <c r="F360" s="19">
        <v>31</v>
      </c>
      <c r="G360" s="20">
        <f t="shared" si="31"/>
        <v>0</v>
      </c>
      <c r="H360" s="21">
        <v>88.407515717714432</v>
      </c>
      <c r="I360" s="21">
        <f t="shared" si="32"/>
        <v>0</v>
      </c>
      <c r="J360" s="20"/>
      <c r="K360" s="20"/>
      <c r="L360" s="36">
        <f t="shared" si="33"/>
        <v>0</v>
      </c>
      <c r="M360" s="23">
        <v>381</v>
      </c>
      <c r="N360" s="24">
        <f t="shared" si="34"/>
        <v>381</v>
      </c>
      <c r="O360" s="23">
        <v>0</v>
      </c>
      <c r="P360" s="24">
        <f t="shared" si="35"/>
        <v>381</v>
      </c>
    </row>
    <row r="361" spans="1:16" ht="15.75" x14ac:dyDescent="0.25">
      <c r="A361" s="16">
        <f t="shared" si="30"/>
        <v>355</v>
      </c>
      <c r="B361" s="25">
        <v>230303</v>
      </c>
      <c r="C361" s="26" t="s">
        <v>130</v>
      </c>
      <c r="D361" s="23" t="s">
        <v>738</v>
      </c>
      <c r="E361" s="20">
        <v>31</v>
      </c>
      <c r="F361" s="19">
        <v>31</v>
      </c>
      <c r="G361" s="20">
        <f t="shared" si="31"/>
        <v>0</v>
      </c>
      <c r="H361" s="21">
        <v>88.407515717714432</v>
      </c>
      <c r="I361" s="21">
        <f t="shared" si="32"/>
        <v>0</v>
      </c>
      <c r="J361" s="20"/>
      <c r="K361" s="20"/>
      <c r="L361" s="36">
        <f t="shared" si="33"/>
        <v>0</v>
      </c>
      <c r="M361" s="23">
        <v>519</v>
      </c>
      <c r="N361" s="24">
        <f t="shared" si="34"/>
        <v>519</v>
      </c>
      <c r="O361" s="23">
        <v>0</v>
      </c>
      <c r="P361" s="24">
        <f t="shared" si="35"/>
        <v>519</v>
      </c>
    </row>
    <row r="362" spans="1:16" ht="15.75" x14ac:dyDescent="0.25">
      <c r="A362" s="16">
        <f t="shared" si="30"/>
        <v>356</v>
      </c>
      <c r="B362" s="25">
        <v>230313</v>
      </c>
      <c r="C362" s="26" t="s">
        <v>131</v>
      </c>
      <c r="D362" s="23" t="s">
        <v>727</v>
      </c>
      <c r="E362" s="20">
        <v>31</v>
      </c>
      <c r="F362" s="19">
        <v>31</v>
      </c>
      <c r="G362" s="20">
        <f t="shared" si="31"/>
        <v>0</v>
      </c>
      <c r="H362" s="21">
        <v>88.407515717714432</v>
      </c>
      <c r="I362" s="21">
        <f t="shared" si="32"/>
        <v>0</v>
      </c>
      <c r="J362" s="20"/>
      <c r="K362" s="20"/>
      <c r="L362" s="36">
        <f t="shared" si="33"/>
        <v>0</v>
      </c>
      <c r="M362" s="23">
        <v>482</v>
      </c>
      <c r="N362" s="24">
        <f t="shared" si="34"/>
        <v>482</v>
      </c>
      <c r="O362" s="23">
        <v>0</v>
      </c>
      <c r="P362" s="24">
        <f t="shared" si="35"/>
        <v>482</v>
      </c>
    </row>
    <row r="363" spans="1:16" ht="15.75" x14ac:dyDescent="0.25">
      <c r="A363" s="16">
        <f t="shared" si="30"/>
        <v>357</v>
      </c>
      <c r="B363" s="25">
        <v>230325</v>
      </c>
      <c r="C363" s="26" t="s">
        <v>739</v>
      </c>
      <c r="D363" s="23" t="s">
        <v>740</v>
      </c>
      <c r="E363" s="20">
        <v>31</v>
      </c>
      <c r="F363" s="19">
        <v>29</v>
      </c>
      <c r="G363" s="20">
        <f t="shared" si="31"/>
        <v>2</v>
      </c>
      <c r="H363" s="21">
        <v>88.407515717714432</v>
      </c>
      <c r="I363" s="21">
        <f t="shared" si="32"/>
        <v>176.81503143542886</v>
      </c>
      <c r="J363" s="20"/>
      <c r="K363" s="20">
        <v>80</v>
      </c>
      <c r="L363" s="36">
        <f t="shared" si="33"/>
        <v>257</v>
      </c>
      <c r="M363" s="23">
        <v>381</v>
      </c>
      <c r="N363" s="24">
        <f t="shared" si="34"/>
        <v>638</v>
      </c>
      <c r="O363" s="23">
        <v>67</v>
      </c>
      <c r="P363" s="24">
        <f t="shared" si="35"/>
        <v>705</v>
      </c>
    </row>
    <row r="364" spans="1:16" ht="15.75" x14ac:dyDescent="0.25">
      <c r="A364" s="16">
        <f t="shared" si="30"/>
        <v>358</v>
      </c>
      <c r="B364" s="25">
        <v>230340</v>
      </c>
      <c r="C364" s="26" t="s">
        <v>132</v>
      </c>
      <c r="D364" s="23" t="s">
        <v>741</v>
      </c>
      <c r="E364" s="20">
        <v>31</v>
      </c>
      <c r="F364" s="19">
        <v>31</v>
      </c>
      <c r="G364" s="20">
        <f t="shared" si="31"/>
        <v>0</v>
      </c>
      <c r="H364" s="21">
        <v>88.407515717714432</v>
      </c>
      <c r="I364" s="21">
        <f t="shared" si="32"/>
        <v>0</v>
      </c>
      <c r="J364" s="20"/>
      <c r="K364" s="20"/>
      <c r="L364" s="36">
        <f t="shared" si="33"/>
        <v>0</v>
      </c>
      <c r="M364" s="23">
        <v>317</v>
      </c>
      <c r="N364" s="24">
        <f t="shared" si="34"/>
        <v>317</v>
      </c>
      <c r="O364" s="23">
        <v>0</v>
      </c>
      <c r="P364" s="24">
        <f t="shared" si="35"/>
        <v>317</v>
      </c>
    </row>
    <row r="365" spans="1:16" ht="15.75" x14ac:dyDescent="0.25">
      <c r="A365" s="16">
        <f t="shared" si="30"/>
        <v>359</v>
      </c>
      <c r="B365" s="25">
        <v>230342</v>
      </c>
      <c r="C365" s="26" t="s">
        <v>133</v>
      </c>
      <c r="D365" s="23" t="s">
        <v>742</v>
      </c>
      <c r="E365" s="20">
        <v>31</v>
      </c>
      <c r="F365" s="19">
        <v>31</v>
      </c>
      <c r="G365" s="20">
        <f t="shared" si="31"/>
        <v>0</v>
      </c>
      <c r="H365" s="21">
        <v>88.407515717714432</v>
      </c>
      <c r="I365" s="21">
        <f t="shared" si="32"/>
        <v>0</v>
      </c>
      <c r="J365" s="20"/>
      <c r="K365" s="20"/>
      <c r="L365" s="36">
        <f t="shared" si="33"/>
        <v>0</v>
      </c>
      <c r="M365" s="23">
        <v>343</v>
      </c>
      <c r="N365" s="24">
        <f t="shared" si="34"/>
        <v>343</v>
      </c>
      <c r="O365" s="23">
        <v>0</v>
      </c>
      <c r="P365" s="24">
        <f t="shared" si="35"/>
        <v>343</v>
      </c>
    </row>
    <row r="366" spans="1:16" ht="15.75" x14ac:dyDescent="0.25">
      <c r="A366" s="16">
        <f t="shared" si="30"/>
        <v>360</v>
      </c>
      <c r="B366" s="25">
        <v>230351</v>
      </c>
      <c r="C366" s="26" t="s">
        <v>134</v>
      </c>
      <c r="D366" s="23" t="s">
        <v>724</v>
      </c>
      <c r="E366" s="20">
        <v>31</v>
      </c>
      <c r="F366" s="19">
        <v>31</v>
      </c>
      <c r="G366" s="20">
        <f t="shared" si="31"/>
        <v>0</v>
      </c>
      <c r="H366" s="21">
        <v>88.407515717714432</v>
      </c>
      <c r="I366" s="21">
        <f t="shared" si="32"/>
        <v>0</v>
      </c>
      <c r="J366" s="20"/>
      <c r="K366" s="20"/>
      <c r="L366" s="36">
        <f t="shared" si="33"/>
        <v>0</v>
      </c>
      <c r="M366" s="23">
        <v>330</v>
      </c>
      <c r="N366" s="24">
        <f t="shared" si="34"/>
        <v>330</v>
      </c>
      <c r="O366" s="23">
        <v>0</v>
      </c>
      <c r="P366" s="24">
        <f t="shared" si="35"/>
        <v>330</v>
      </c>
    </row>
    <row r="367" spans="1:16" ht="15.75" x14ac:dyDescent="0.25">
      <c r="A367" s="16">
        <f t="shared" si="30"/>
        <v>361</v>
      </c>
      <c r="B367" s="25">
        <v>230353</v>
      </c>
      <c r="C367" s="26" t="s">
        <v>135</v>
      </c>
      <c r="D367" s="23" t="s">
        <v>743</v>
      </c>
      <c r="E367" s="20">
        <v>31</v>
      </c>
      <c r="F367" s="19"/>
      <c r="G367" s="20">
        <f t="shared" si="31"/>
        <v>31</v>
      </c>
      <c r="H367" s="21">
        <v>88.407515717714432</v>
      </c>
      <c r="I367" s="21">
        <f t="shared" si="32"/>
        <v>2740.6329872491474</v>
      </c>
      <c r="J367" s="20"/>
      <c r="K367" s="20">
        <v>80</v>
      </c>
      <c r="L367" s="36">
        <f t="shared" si="33"/>
        <v>2821</v>
      </c>
      <c r="M367" s="23">
        <v>343</v>
      </c>
      <c r="N367" s="24">
        <f t="shared" si="34"/>
        <v>3164</v>
      </c>
      <c r="O367" s="23">
        <v>1036</v>
      </c>
      <c r="P367" s="24">
        <f t="shared" si="35"/>
        <v>4200</v>
      </c>
    </row>
    <row r="368" spans="1:16" ht="15.75" x14ac:dyDescent="0.25">
      <c r="A368" s="16">
        <f t="shared" si="30"/>
        <v>362</v>
      </c>
      <c r="B368" s="25">
        <v>230354</v>
      </c>
      <c r="C368" s="26" t="s">
        <v>136</v>
      </c>
      <c r="D368" s="23" t="s">
        <v>744</v>
      </c>
      <c r="E368" s="20">
        <v>31</v>
      </c>
      <c r="F368" s="19">
        <v>30</v>
      </c>
      <c r="G368" s="20">
        <f t="shared" si="31"/>
        <v>1</v>
      </c>
      <c r="H368" s="21">
        <v>88.407515717714432</v>
      </c>
      <c r="I368" s="21">
        <f t="shared" si="32"/>
        <v>88.407515717714432</v>
      </c>
      <c r="J368" s="20"/>
      <c r="K368" s="20">
        <v>80</v>
      </c>
      <c r="L368" s="36">
        <f t="shared" si="33"/>
        <v>168</v>
      </c>
      <c r="M368" s="23">
        <v>381</v>
      </c>
      <c r="N368" s="24">
        <f t="shared" si="34"/>
        <v>549</v>
      </c>
      <c r="O368" s="23">
        <v>33</v>
      </c>
      <c r="P368" s="24">
        <f t="shared" si="35"/>
        <v>582</v>
      </c>
    </row>
    <row r="369" spans="1:16" ht="15.75" x14ac:dyDescent="0.25">
      <c r="A369" s="16">
        <f t="shared" si="30"/>
        <v>363</v>
      </c>
      <c r="B369" s="25">
        <v>230355</v>
      </c>
      <c r="C369" s="26" t="s">
        <v>137</v>
      </c>
      <c r="D369" s="23" t="s">
        <v>723</v>
      </c>
      <c r="E369" s="20">
        <v>31</v>
      </c>
      <c r="F369" s="19">
        <v>31</v>
      </c>
      <c r="G369" s="20">
        <f t="shared" si="31"/>
        <v>0</v>
      </c>
      <c r="H369" s="21">
        <v>88.407515717714432</v>
      </c>
      <c r="I369" s="21">
        <f t="shared" si="32"/>
        <v>0</v>
      </c>
      <c r="J369" s="20"/>
      <c r="K369" s="20"/>
      <c r="L369" s="36">
        <f t="shared" si="33"/>
        <v>0</v>
      </c>
      <c r="M369" s="23">
        <v>355</v>
      </c>
      <c r="N369" s="24">
        <f t="shared" si="34"/>
        <v>355</v>
      </c>
      <c r="O369" s="23">
        <v>0</v>
      </c>
      <c r="P369" s="24">
        <f t="shared" si="35"/>
        <v>355</v>
      </c>
    </row>
    <row r="370" spans="1:16" ht="15.75" x14ac:dyDescent="0.25">
      <c r="A370" s="16">
        <f t="shared" si="30"/>
        <v>364</v>
      </c>
      <c r="B370" s="25">
        <v>230356</v>
      </c>
      <c r="C370" s="26" t="s">
        <v>138</v>
      </c>
      <c r="D370" s="23" t="s">
        <v>745</v>
      </c>
      <c r="E370" s="20">
        <v>31</v>
      </c>
      <c r="F370" s="19">
        <v>30</v>
      </c>
      <c r="G370" s="20">
        <f t="shared" si="31"/>
        <v>1</v>
      </c>
      <c r="H370" s="21">
        <v>88.407515717714432</v>
      </c>
      <c r="I370" s="21">
        <f t="shared" si="32"/>
        <v>88.407515717714432</v>
      </c>
      <c r="J370" s="20"/>
      <c r="K370" s="20">
        <v>80</v>
      </c>
      <c r="L370" s="36">
        <f t="shared" si="33"/>
        <v>168</v>
      </c>
      <c r="M370" s="23">
        <v>304</v>
      </c>
      <c r="N370" s="24">
        <f t="shared" si="34"/>
        <v>472</v>
      </c>
      <c r="O370" s="23">
        <v>33</v>
      </c>
      <c r="P370" s="24">
        <f t="shared" si="35"/>
        <v>505</v>
      </c>
    </row>
    <row r="371" spans="1:16" ht="15.75" x14ac:dyDescent="0.25">
      <c r="A371" s="16">
        <f t="shared" si="30"/>
        <v>365</v>
      </c>
      <c r="B371" s="25">
        <v>230359</v>
      </c>
      <c r="C371" s="26" t="s">
        <v>139</v>
      </c>
      <c r="D371" s="23" t="s">
        <v>743</v>
      </c>
      <c r="E371" s="20">
        <v>31</v>
      </c>
      <c r="F371" s="19">
        <v>26</v>
      </c>
      <c r="G371" s="20">
        <f t="shared" si="31"/>
        <v>5</v>
      </c>
      <c r="H371" s="21">
        <v>88.407515717714432</v>
      </c>
      <c r="I371" s="21">
        <f t="shared" si="32"/>
        <v>442.03757858857216</v>
      </c>
      <c r="J371" s="20"/>
      <c r="K371" s="20">
        <v>80</v>
      </c>
      <c r="L371" s="36">
        <f t="shared" si="33"/>
        <v>522</v>
      </c>
      <c r="M371" s="23">
        <v>381</v>
      </c>
      <c r="N371" s="24">
        <f t="shared" si="34"/>
        <v>903</v>
      </c>
      <c r="O371" s="23">
        <v>167</v>
      </c>
      <c r="P371" s="24">
        <f t="shared" si="35"/>
        <v>1070</v>
      </c>
    </row>
    <row r="372" spans="1:16" ht="15.75" x14ac:dyDescent="0.25">
      <c r="A372" s="16">
        <f t="shared" si="30"/>
        <v>366</v>
      </c>
      <c r="B372" s="25">
        <v>230366</v>
      </c>
      <c r="C372" s="26" t="s">
        <v>140</v>
      </c>
      <c r="D372" s="23" t="s">
        <v>746</v>
      </c>
      <c r="E372" s="20">
        <v>31</v>
      </c>
      <c r="F372" s="19">
        <v>31</v>
      </c>
      <c r="G372" s="20">
        <f t="shared" si="31"/>
        <v>0</v>
      </c>
      <c r="H372" s="21">
        <v>88.407515717714432</v>
      </c>
      <c r="I372" s="21">
        <f t="shared" si="32"/>
        <v>0</v>
      </c>
      <c r="J372" s="20"/>
      <c r="K372" s="20"/>
      <c r="L372" s="36">
        <f t="shared" si="33"/>
        <v>0</v>
      </c>
      <c r="M372" s="23">
        <v>368</v>
      </c>
      <c r="N372" s="24">
        <f t="shared" si="34"/>
        <v>368</v>
      </c>
      <c r="O372" s="23">
        <v>0</v>
      </c>
      <c r="P372" s="24">
        <f t="shared" si="35"/>
        <v>368</v>
      </c>
    </row>
    <row r="373" spans="1:16" ht="15.75" x14ac:dyDescent="0.25">
      <c r="A373" s="16">
        <f t="shared" si="30"/>
        <v>367</v>
      </c>
      <c r="B373" s="25">
        <v>230369</v>
      </c>
      <c r="C373" s="26" t="s">
        <v>141</v>
      </c>
      <c r="D373" s="23" t="s">
        <v>747</v>
      </c>
      <c r="E373" s="20">
        <v>31</v>
      </c>
      <c r="F373" s="19">
        <v>31</v>
      </c>
      <c r="G373" s="20">
        <f t="shared" si="31"/>
        <v>0</v>
      </c>
      <c r="H373" s="21">
        <v>88.407515717714432</v>
      </c>
      <c r="I373" s="21">
        <f t="shared" si="32"/>
        <v>0</v>
      </c>
      <c r="J373" s="20"/>
      <c r="K373" s="20"/>
      <c r="L373" s="36">
        <f t="shared" si="33"/>
        <v>0</v>
      </c>
      <c r="M373" s="23">
        <v>330</v>
      </c>
      <c r="N373" s="24">
        <f t="shared" si="34"/>
        <v>330</v>
      </c>
      <c r="O373" s="23">
        <v>0</v>
      </c>
      <c r="P373" s="24">
        <f t="shared" si="35"/>
        <v>330</v>
      </c>
    </row>
    <row r="374" spans="1:16" ht="15.75" x14ac:dyDescent="0.25">
      <c r="A374" s="16">
        <f t="shared" si="30"/>
        <v>368</v>
      </c>
      <c r="B374" s="25">
        <v>230379</v>
      </c>
      <c r="C374" s="26" t="s">
        <v>142</v>
      </c>
      <c r="D374" s="23" t="s">
        <v>716</v>
      </c>
      <c r="E374" s="20">
        <v>31</v>
      </c>
      <c r="F374" s="19"/>
      <c r="G374" s="20">
        <f t="shared" si="31"/>
        <v>31</v>
      </c>
      <c r="H374" s="21">
        <v>88.407515717714432</v>
      </c>
      <c r="I374" s="21">
        <f t="shared" si="32"/>
        <v>2740.6329872491474</v>
      </c>
      <c r="J374" s="20"/>
      <c r="K374" s="20">
        <v>80</v>
      </c>
      <c r="L374" s="36">
        <f t="shared" si="33"/>
        <v>2821</v>
      </c>
      <c r="M374" s="23">
        <v>556</v>
      </c>
      <c r="N374" s="24">
        <f t="shared" si="34"/>
        <v>3377</v>
      </c>
      <c r="O374" s="23">
        <v>1036</v>
      </c>
      <c r="P374" s="24">
        <f t="shared" si="35"/>
        <v>4413</v>
      </c>
    </row>
    <row r="375" spans="1:16" ht="15.75" x14ac:dyDescent="0.25">
      <c r="A375" s="16">
        <f t="shared" si="30"/>
        <v>369</v>
      </c>
      <c r="B375" s="25">
        <v>230385</v>
      </c>
      <c r="C375" s="26" t="s">
        <v>143</v>
      </c>
      <c r="D375" s="23" t="s">
        <v>748</v>
      </c>
      <c r="E375" s="20">
        <v>31</v>
      </c>
      <c r="F375" s="19">
        <v>31</v>
      </c>
      <c r="G375" s="20">
        <f t="shared" si="31"/>
        <v>0</v>
      </c>
      <c r="H375" s="21">
        <v>88.407515717714432</v>
      </c>
      <c r="I375" s="21">
        <f t="shared" si="32"/>
        <v>0</v>
      </c>
      <c r="J375" s="20"/>
      <c r="K375" s="20"/>
      <c r="L375" s="36">
        <f t="shared" si="33"/>
        <v>0</v>
      </c>
      <c r="M375" s="23">
        <v>304</v>
      </c>
      <c r="N375" s="24">
        <f t="shared" si="34"/>
        <v>304</v>
      </c>
      <c r="O375" s="23">
        <v>0</v>
      </c>
      <c r="P375" s="24">
        <f t="shared" si="35"/>
        <v>304</v>
      </c>
    </row>
    <row r="376" spans="1:16" ht="15.75" x14ac:dyDescent="0.25">
      <c r="A376" s="16">
        <f t="shared" si="30"/>
        <v>370</v>
      </c>
      <c r="B376" s="25">
        <v>230390</v>
      </c>
      <c r="C376" s="26" t="s">
        <v>144</v>
      </c>
      <c r="D376" s="23" t="s">
        <v>733</v>
      </c>
      <c r="E376" s="20">
        <v>31</v>
      </c>
      <c r="F376" s="19">
        <v>31</v>
      </c>
      <c r="G376" s="20">
        <f t="shared" si="31"/>
        <v>0</v>
      </c>
      <c r="H376" s="21">
        <v>88.407515717714432</v>
      </c>
      <c r="I376" s="21">
        <f t="shared" si="32"/>
        <v>0</v>
      </c>
      <c r="J376" s="20"/>
      <c r="K376" s="20"/>
      <c r="L376" s="36">
        <f t="shared" si="33"/>
        <v>0</v>
      </c>
      <c r="M376" s="23">
        <v>355</v>
      </c>
      <c r="N376" s="24">
        <f t="shared" si="34"/>
        <v>355</v>
      </c>
      <c r="O376" s="23">
        <v>0</v>
      </c>
      <c r="P376" s="24">
        <f t="shared" si="35"/>
        <v>355</v>
      </c>
    </row>
    <row r="377" spans="1:16" ht="15.75" x14ac:dyDescent="0.25">
      <c r="A377" s="16">
        <f t="shared" si="30"/>
        <v>371</v>
      </c>
      <c r="B377" s="25">
        <v>230402</v>
      </c>
      <c r="C377" s="26" t="s">
        <v>145</v>
      </c>
      <c r="D377" s="23" t="s">
        <v>729</v>
      </c>
      <c r="E377" s="20">
        <v>31</v>
      </c>
      <c r="F377" s="19">
        <v>31</v>
      </c>
      <c r="G377" s="20">
        <f t="shared" si="31"/>
        <v>0</v>
      </c>
      <c r="H377" s="21">
        <v>88.407515717714432</v>
      </c>
      <c r="I377" s="21">
        <f t="shared" si="32"/>
        <v>0</v>
      </c>
      <c r="J377" s="20"/>
      <c r="K377" s="20"/>
      <c r="L377" s="36">
        <f t="shared" si="33"/>
        <v>0</v>
      </c>
      <c r="M377" s="23">
        <v>330</v>
      </c>
      <c r="N377" s="24">
        <f t="shared" si="34"/>
        <v>330</v>
      </c>
      <c r="O377" s="23">
        <v>0</v>
      </c>
      <c r="P377" s="24">
        <f t="shared" si="35"/>
        <v>330</v>
      </c>
    </row>
    <row r="378" spans="1:16" ht="15.75" x14ac:dyDescent="0.25">
      <c r="A378" s="16">
        <f t="shared" si="30"/>
        <v>372</v>
      </c>
      <c r="B378" s="25">
        <v>230439</v>
      </c>
      <c r="C378" s="26" t="s">
        <v>146</v>
      </c>
      <c r="D378" s="23" t="s">
        <v>720</v>
      </c>
      <c r="E378" s="20">
        <v>31</v>
      </c>
      <c r="F378" s="19">
        <v>16</v>
      </c>
      <c r="G378" s="20">
        <f t="shared" si="31"/>
        <v>15</v>
      </c>
      <c r="H378" s="21">
        <v>88.407515717714432</v>
      </c>
      <c r="I378" s="21">
        <f t="shared" si="32"/>
        <v>1326.1127357657165</v>
      </c>
      <c r="J378" s="20">
        <v>20</v>
      </c>
      <c r="K378" s="20">
        <v>80</v>
      </c>
      <c r="L378" s="36">
        <f t="shared" si="33"/>
        <v>1426</v>
      </c>
      <c r="M378" s="23">
        <v>317</v>
      </c>
      <c r="N378" s="24">
        <f t="shared" si="34"/>
        <v>1743</v>
      </c>
      <c r="O378" s="23">
        <v>501</v>
      </c>
      <c r="P378" s="24">
        <f t="shared" si="35"/>
        <v>2244</v>
      </c>
    </row>
    <row r="379" spans="1:16" ht="15.75" x14ac:dyDescent="0.25">
      <c r="A379" s="16">
        <f t="shared" si="30"/>
        <v>373</v>
      </c>
      <c r="B379" s="25">
        <v>230445</v>
      </c>
      <c r="C379" s="26" t="s">
        <v>147</v>
      </c>
      <c r="D379" s="23" t="s">
        <v>730</v>
      </c>
      <c r="E379" s="20">
        <v>31</v>
      </c>
      <c r="F379" s="19">
        <v>19</v>
      </c>
      <c r="G379" s="20">
        <f t="shared" si="31"/>
        <v>12</v>
      </c>
      <c r="H379" s="21">
        <v>88.407515717714432</v>
      </c>
      <c r="I379" s="21">
        <f t="shared" si="32"/>
        <v>1060.8901886125732</v>
      </c>
      <c r="J379" s="20"/>
      <c r="K379" s="20">
        <v>80</v>
      </c>
      <c r="L379" s="36">
        <f t="shared" si="33"/>
        <v>1141</v>
      </c>
      <c r="M379" s="23">
        <v>381</v>
      </c>
      <c r="N379" s="24">
        <f t="shared" si="34"/>
        <v>1522</v>
      </c>
      <c r="O379" s="23">
        <v>401</v>
      </c>
      <c r="P379" s="24">
        <f t="shared" si="35"/>
        <v>1923</v>
      </c>
    </row>
    <row r="380" spans="1:16" ht="15.75" x14ac:dyDescent="0.25">
      <c r="A380" s="16">
        <f t="shared" si="30"/>
        <v>374</v>
      </c>
      <c r="B380" s="25">
        <v>230449</v>
      </c>
      <c r="C380" s="26" t="s">
        <v>148</v>
      </c>
      <c r="D380" s="23" t="s">
        <v>749</v>
      </c>
      <c r="E380" s="20">
        <v>31</v>
      </c>
      <c r="F380" s="19">
        <v>31</v>
      </c>
      <c r="G380" s="20">
        <f t="shared" si="31"/>
        <v>0</v>
      </c>
      <c r="H380" s="21">
        <v>88.407515717714432</v>
      </c>
      <c r="I380" s="21">
        <f t="shared" si="32"/>
        <v>0</v>
      </c>
      <c r="J380" s="20"/>
      <c r="K380" s="20"/>
      <c r="L380" s="36">
        <f t="shared" si="33"/>
        <v>0</v>
      </c>
      <c r="M380" s="23">
        <v>190</v>
      </c>
      <c r="N380" s="24">
        <f t="shared" si="34"/>
        <v>190</v>
      </c>
      <c r="O380" s="23">
        <v>0</v>
      </c>
      <c r="P380" s="24">
        <f t="shared" si="35"/>
        <v>190</v>
      </c>
    </row>
    <row r="381" spans="1:16" ht="15.75" x14ac:dyDescent="0.25">
      <c r="A381" s="16">
        <f t="shared" si="30"/>
        <v>375</v>
      </c>
      <c r="B381" s="25">
        <v>230451</v>
      </c>
      <c r="C381" s="26" t="s">
        <v>149</v>
      </c>
      <c r="D381" s="23" t="s">
        <v>750</v>
      </c>
      <c r="E381" s="20">
        <v>31</v>
      </c>
      <c r="F381" s="19"/>
      <c r="G381" s="20">
        <f t="shared" si="31"/>
        <v>31</v>
      </c>
      <c r="H381" s="21">
        <v>88.407515717714432</v>
      </c>
      <c r="I381" s="21">
        <f t="shared" si="32"/>
        <v>2740.6329872491474</v>
      </c>
      <c r="J381" s="20"/>
      <c r="K381" s="20">
        <v>80</v>
      </c>
      <c r="L381" s="36">
        <f t="shared" si="33"/>
        <v>2821</v>
      </c>
      <c r="M381" s="23">
        <v>556</v>
      </c>
      <c r="N381" s="24">
        <f t="shared" si="34"/>
        <v>3377</v>
      </c>
      <c r="O381" s="23">
        <v>1036</v>
      </c>
      <c r="P381" s="24">
        <f t="shared" si="35"/>
        <v>4413</v>
      </c>
    </row>
    <row r="382" spans="1:16" ht="15.75" x14ac:dyDescent="0.25">
      <c r="A382" s="16">
        <f t="shared" si="30"/>
        <v>376</v>
      </c>
      <c r="B382" s="25">
        <v>230452</v>
      </c>
      <c r="C382" s="26" t="s">
        <v>149</v>
      </c>
      <c r="D382" s="23" t="s">
        <v>741</v>
      </c>
      <c r="E382" s="20">
        <v>31</v>
      </c>
      <c r="F382" s="19">
        <v>31</v>
      </c>
      <c r="G382" s="20">
        <f t="shared" si="31"/>
        <v>0</v>
      </c>
      <c r="H382" s="21">
        <v>88.407515717714432</v>
      </c>
      <c r="I382" s="21">
        <f t="shared" si="32"/>
        <v>0</v>
      </c>
      <c r="J382" s="20"/>
      <c r="K382" s="20"/>
      <c r="L382" s="36">
        <f t="shared" si="33"/>
        <v>0</v>
      </c>
      <c r="M382" s="23">
        <v>317</v>
      </c>
      <c r="N382" s="24">
        <f t="shared" si="34"/>
        <v>317</v>
      </c>
      <c r="O382" s="23">
        <v>0</v>
      </c>
      <c r="P382" s="24">
        <f t="shared" si="35"/>
        <v>317</v>
      </c>
    </row>
    <row r="383" spans="1:16" ht="15.75" x14ac:dyDescent="0.25">
      <c r="A383" s="16">
        <f t="shared" si="30"/>
        <v>377</v>
      </c>
      <c r="B383" s="25">
        <v>230461</v>
      </c>
      <c r="C383" s="26" t="s">
        <v>150</v>
      </c>
      <c r="D383" s="23" t="s">
        <v>751</v>
      </c>
      <c r="E383" s="20">
        <v>31</v>
      </c>
      <c r="F383" s="19">
        <v>17</v>
      </c>
      <c r="G383" s="20">
        <f t="shared" si="31"/>
        <v>14</v>
      </c>
      <c r="H383" s="21">
        <v>88.407515717714432</v>
      </c>
      <c r="I383" s="21">
        <f t="shared" si="32"/>
        <v>1237.705220048002</v>
      </c>
      <c r="J383" s="20">
        <v>140</v>
      </c>
      <c r="K383" s="20">
        <v>80</v>
      </c>
      <c r="L383" s="36">
        <f t="shared" si="33"/>
        <v>1458</v>
      </c>
      <c r="M383" s="23">
        <v>292</v>
      </c>
      <c r="N383" s="24">
        <f t="shared" si="34"/>
        <v>1750</v>
      </c>
      <c r="O383" s="23">
        <v>468</v>
      </c>
      <c r="P383" s="24">
        <f t="shared" si="35"/>
        <v>2218</v>
      </c>
    </row>
    <row r="384" spans="1:16" ht="15.75" x14ac:dyDescent="0.25">
      <c r="A384" s="16">
        <f t="shared" si="30"/>
        <v>378</v>
      </c>
      <c r="B384" s="25">
        <v>230468</v>
      </c>
      <c r="C384" s="26" t="s">
        <v>151</v>
      </c>
      <c r="D384" s="23" t="s">
        <v>700</v>
      </c>
      <c r="E384" s="20">
        <v>31</v>
      </c>
      <c r="F384" s="19">
        <v>31</v>
      </c>
      <c r="G384" s="20">
        <f t="shared" si="31"/>
        <v>0</v>
      </c>
      <c r="H384" s="21">
        <v>88.407515717714432</v>
      </c>
      <c r="I384" s="21">
        <f t="shared" si="32"/>
        <v>0</v>
      </c>
      <c r="J384" s="20"/>
      <c r="K384" s="20"/>
      <c r="L384" s="36">
        <f t="shared" si="33"/>
        <v>0</v>
      </c>
      <c r="M384" s="23">
        <v>343</v>
      </c>
      <c r="N384" s="24">
        <f t="shared" si="34"/>
        <v>343</v>
      </c>
      <c r="O384" s="23">
        <v>0</v>
      </c>
      <c r="P384" s="24">
        <f t="shared" si="35"/>
        <v>343</v>
      </c>
    </row>
    <row r="385" spans="1:16" ht="15.75" x14ac:dyDescent="0.25">
      <c r="A385" s="16">
        <f t="shared" si="30"/>
        <v>379</v>
      </c>
      <c r="B385" s="25">
        <v>230472</v>
      </c>
      <c r="C385" s="26" t="s">
        <v>152</v>
      </c>
      <c r="D385" s="23" t="s">
        <v>751</v>
      </c>
      <c r="E385" s="20">
        <v>31</v>
      </c>
      <c r="F385" s="19">
        <v>31</v>
      </c>
      <c r="G385" s="20">
        <f t="shared" si="31"/>
        <v>0</v>
      </c>
      <c r="H385" s="21">
        <v>88.407515717714432</v>
      </c>
      <c r="I385" s="21">
        <f t="shared" si="32"/>
        <v>0</v>
      </c>
      <c r="J385" s="20"/>
      <c r="K385" s="20"/>
      <c r="L385" s="36">
        <f t="shared" si="33"/>
        <v>0</v>
      </c>
      <c r="M385" s="23">
        <v>292</v>
      </c>
      <c r="N385" s="24">
        <f t="shared" si="34"/>
        <v>292</v>
      </c>
      <c r="O385" s="23">
        <v>0</v>
      </c>
      <c r="P385" s="24">
        <f t="shared" si="35"/>
        <v>292</v>
      </c>
    </row>
    <row r="386" spans="1:16" ht="15.75" x14ac:dyDescent="0.25">
      <c r="A386" s="16">
        <f t="shared" si="30"/>
        <v>380</v>
      </c>
      <c r="B386" s="25">
        <v>230489</v>
      </c>
      <c r="C386" s="26" t="s">
        <v>153</v>
      </c>
      <c r="D386" s="23" t="s">
        <v>717</v>
      </c>
      <c r="E386" s="20">
        <v>31</v>
      </c>
      <c r="F386" s="19">
        <v>31</v>
      </c>
      <c r="G386" s="20">
        <f t="shared" si="31"/>
        <v>0</v>
      </c>
      <c r="H386" s="21">
        <v>88.407515717714432</v>
      </c>
      <c r="I386" s="21">
        <f t="shared" si="32"/>
        <v>0</v>
      </c>
      <c r="J386" s="20"/>
      <c r="K386" s="20"/>
      <c r="L386" s="36">
        <f t="shared" si="33"/>
        <v>0</v>
      </c>
      <c r="M386" s="23">
        <v>279</v>
      </c>
      <c r="N386" s="24">
        <f t="shared" si="34"/>
        <v>279</v>
      </c>
      <c r="O386" s="23">
        <v>0</v>
      </c>
      <c r="P386" s="24">
        <f t="shared" si="35"/>
        <v>279</v>
      </c>
    </row>
    <row r="387" spans="1:16" ht="15.75" x14ac:dyDescent="0.25">
      <c r="A387" s="16">
        <f t="shared" si="30"/>
        <v>381</v>
      </c>
      <c r="B387" s="25">
        <v>230502</v>
      </c>
      <c r="C387" s="26" t="s">
        <v>154</v>
      </c>
      <c r="D387" s="23" t="s">
        <v>745</v>
      </c>
      <c r="E387" s="20">
        <v>31</v>
      </c>
      <c r="F387" s="19">
        <v>31</v>
      </c>
      <c r="G387" s="20">
        <f t="shared" si="31"/>
        <v>0</v>
      </c>
      <c r="H387" s="21">
        <v>88.407515717714432</v>
      </c>
      <c r="I387" s="21">
        <f t="shared" si="32"/>
        <v>0</v>
      </c>
      <c r="J387" s="20"/>
      <c r="K387" s="20"/>
      <c r="L387" s="36">
        <f t="shared" si="33"/>
        <v>0</v>
      </c>
      <c r="M387" s="23">
        <v>317</v>
      </c>
      <c r="N387" s="24">
        <f t="shared" si="34"/>
        <v>317</v>
      </c>
      <c r="O387" s="23">
        <v>0</v>
      </c>
      <c r="P387" s="24">
        <f t="shared" si="35"/>
        <v>317</v>
      </c>
    </row>
    <row r="388" spans="1:16" ht="15.75" x14ac:dyDescent="0.25">
      <c r="A388" s="16">
        <f t="shared" si="30"/>
        <v>382</v>
      </c>
      <c r="B388" s="25">
        <v>230506</v>
      </c>
      <c r="C388" s="26" t="s">
        <v>155</v>
      </c>
      <c r="D388" s="23" t="s">
        <v>752</v>
      </c>
      <c r="E388" s="20">
        <v>31</v>
      </c>
      <c r="F388" s="19">
        <v>20</v>
      </c>
      <c r="G388" s="20">
        <f t="shared" si="31"/>
        <v>11</v>
      </c>
      <c r="H388" s="21">
        <v>88.407515717714432</v>
      </c>
      <c r="I388" s="21">
        <f t="shared" si="32"/>
        <v>972.48267289485875</v>
      </c>
      <c r="J388" s="20"/>
      <c r="K388" s="20">
        <v>80</v>
      </c>
      <c r="L388" s="36">
        <f t="shared" si="33"/>
        <v>1052</v>
      </c>
      <c r="M388" s="23">
        <v>381</v>
      </c>
      <c r="N388" s="24">
        <f t="shared" si="34"/>
        <v>1433</v>
      </c>
      <c r="O388" s="23">
        <v>368</v>
      </c>
      <c r="P388" s="24">
        <f t="shared" si="35"/>
        <v>1801</v>
      </c>
    </row>
    <row r="389" spans="1:16" ht="15.75" x14ac:dyDescent="0.25">
      <c r="A389" s="16">
        <f t="shared" si="30"/>
        <v>383</v>
      </c>
      <c r="B389" s="25">
        <v>230516</v>
      </c>
      <c r="C389" s="26" t="s">
        <v>156</v>
      </c>
      <c r="D389" s="23" t="s">
        <v>753</v>
      </c>
      <c r="E389" s="20">
        <v>31</v>
      </c>
      <c r="F389" s="19">
        <v>29</v>
      </c>
      <c r="G389" s="20">
        <f t="shared" si="31"/>
        <v>2</v>
      </c>
      <c r="H389" s="21">
        <v>88.407515717714432</v>
      </c>
      <c r="I389" s="21">
        <f t="shared" si="32"/>
        <v>176.81503143542886</v>
      </c>
      <c r="J389" s="20">
        <v>40</v>
      </c>
      <c r="K389" s="20">
        <v>80</v>
      </c>
      <c r="L389" s="36">
        <f t="shared" si="33"/>
        <v>297</v>
      </c>
      <c r="M389" s="23">
        <v>381</v>
      </c>
      <c r="N389" s="24">
        <f t="shared" si="34"/>
        <v>678</v>
      </c>
      <c r="O389" s="23">
        <v>67</v>
      </c>
      <c r="P389" s="24">
        <f t="shared" si="35"/>
        <v>745</v>
      </c>
    </row>
    <row r="390" spans="1:16" ht="15.75" x14ac:dyDescent="0.25">
      <c r="A390" s="16">
        <f t="shared" si="30"/>
        <v>384</v>
      </c>
      <c r="B390" s="25">
        <v>230522</v>
      </c>
      <c r="C390" s="26" t="s">
        <v>157</v>
      </c>
      <c r="D390" s="23" t="s">
        <v>738</v>
      </c>
      <c r="E390" s="20">
        <v>31</v>
      </c>
      <c r="F390" s="19">
        <v>31</v>
      </c>
      <c r="G390" s="20">
        <f t="shared" si="31"/>
        <v>0</v>
      </c>
      <c r="H390" s="21">
        <v>88.407515717714432</v>
      </c>
      <c r="I390" s="21">
        <f t="shared" si="32"/>
        <v>0</v>
      </c>
      <c r="J390" s="20"/>
      <c r="K390" s="20"/>
      <c r="L390" s="36">
        <f t="shared" si="33"/>
        <v>0</v>
      </c>
      <c r="M390" s="23">
        <v>519</v>
      </c>
      <c r="N390" s="24">
        <f t="shared" si="34"/>
        <v>519</v>
      </c>
      <c r="O390" s="23">
        <v>0</v>
      </c>
      <c r="P390" s="24">
        <f t="shared" si="35"/>
        <v>519</v>
      </c>
    </row>
    <row r="391" spans="1:16" ht="15.75" x14ac:dyDescent="0.25">
      <c r="A391" s="16">
        <f t="shared" ref="A391:A454" si="36">ROW()-ROW($A$6)</f>
        <v>385</v>
      </c>
      <c r="B391" s="25">
        <v>230529</v>
      </c>
      <c r="C391" s="26" t="s">
        <v>158</v>
      </c>
      <c r="D391" s="23" t="s">
        <v>733</v>
      </c>
      <c r="E391" s="20">
        <v>31</v>
      </c>
      <c r="F391" s="19">
        <v>31</v>
      </c>
      <c r="G391" s="20">
        <f t="shared" si="31"/>
        <v>0</v>
      </c>
      <c r="H391" s="21">
        <v>88.407515717714432</v>
      </c>
      <c r="I391" s="21">
        <f t="shared" si="32"/>
        <v>0</v>
      </c>
      <c r="J391" s="20"/>
      <c r="K391" s="20"/>
      <c r="L391" s="36">
        <f t="shared" si="33"/>
        <v>0</v>
      </c>
      <c r="M391" s="23">
        <v>381</v>
      </c>
      <c r="N391" s="24">
        <f t="shared" si="34"/>
        <v>381</v>
      </c>
      <c r="O391" s="23">
        <v>0</v>
      </c>
      <c r="P391" s="24">
        <f t="shared" si="35"/>
        <v>381</v>
      </c>
    </row>
    <row r="392" spans="1:16" ht="15.75" x14ac:dyDescent="0.25">
      <c r="A392" s="16">
        <f t="shared" si="36"/>
        <v>386</v>
      </c>
      <c r="B392" s="25">
        <v>230530</v>
      </c>
      <c r="C392" s="26" t="s">
        <v>159</v>
      </c>
      <c r="D392" s="23" t="s">
        <v>754</v>
      </c>
      <c r="E392" s="20">
        <v>31</v>
      </c>
      <c r="F392" s="19">
        <v>30</v>
      </c>
      <c r="G392" s="20">
        <f t="shared" ref="G392:G455" si="37">E392-F392</f>
        <v>1</v>
      </c>
      <c r="H392" s="21">
        <v>88.407515717714432</v>
      </c>
      <c r="I392" s="21">
        <f t="shared" ref="I392:I455" si="38">G392*H392</f>
        <v>88.407515717714432</v>
      </c>
      <c r="J392" s="20">
        <v>100</v>
      </c>
      <c r="K392" s="20">
        <v>80</v>
      </c>
      <c r="L392" s="36">
        <f t="shared" ref="L392:L455" si="39">ROUND(I392+J392+K392,0)</f>
        <v>268</v>
      </c>
      <c r="M392" s="23">
        <v>63</v>
      </c>
      <c r="N392" s="24">
        <f t="shared" ref="N392:N455" si="40">L392+M392</f>
        <v>331</v>
      </c>
      <c r="O392" s="23">
        <v>33</v>
      </c>
      <c r="P392" s="24">
        <f t="shared" ref="P392:P455" si="41">N392+O392</f>
        <v>364</v>
      </c>
    </row>
    <row r="393" spans="1:16" ht="15.75" x14ac:dyDescent="0.25">
      <c r="A393" s="16">
        <f t="shared" si="36"/>
        <v>387</v>
      </c>
      <c r="B393" s="25">
        <v>230534</v>
      </c>
      <c r="C393" s="26" t="s">
        <v>160</v>
      </c>
      <c r="D393" s="23" t="s">
        <v>740</v>
      </c>
      <c r="E393" s="20">
        <v>31</v>
      </c>
      <c r="F393" s="19">
        <v>31</v>
      </c>
      <c r="G393" s="20">
        <f t="shared" si="37"/>
        <v>0</v>
      </c>
      <c r="H393" s="21">
        <v>88.407515717714432</v>
      </c>
      <c r="I393" s="21">
        <f t="shared" si="38"/>
        <v>0</v>
      </c>
      <c r="J393" s="20"/>
      <c r="K393" s="20"/>
      <c r="L393" s="36">
        <f t="shared" si="39"/>
        <v>0</v>
      </c>
      <c r="M393" s="23">
        <v>343</v>
      </c>
      <c r="N393" s="24">
        <f t="shared" si="40"/>
        <v>343</v>
      </c>
      <c r="O393" s="23">
        <v>0</v>
      </c>
      <c r="P393" s="24">
        <f t="shared" si="41"/>
        <v>343</v>
      </c>
    </row>
    <row r="394" spans="1:16" ht="15.75" x14ac:dyDescent="0.25">
      <c r="A394" s="16">
        <f t="shared" si="36"/>
        <v>388</v>
      </c>
      <c r="B394" s="25">
        <v>230539</v>
      </c>
      <c r="C394" s="26" t="s">
        <v>161</v>
      </c>
      <c r="D394" s="23" t="s">
        <v>748</v>
      </c>
      <c r="E394" s="20">
        <v>31</v>
      </c>
      <c r="F394" s="19"/>
      <c r="G394" s="20">
        <f t="shared" si="37"/>
        <v>31</v>
      </c>
      <c r="H394" s="21">
        <v>88.407515717714432</v>
      </c>
      <c r="I394" s="21">
        <f t="shared" si="38"/>
        <v>2740.6329872491474</v>
      </c>
      <c r="J394" s="20">
        <f>40+1675+70</f>
        <v>1785</v>
      </c>
      <c r="K394" s="20">
        <v>80</v>
      </c>
      <c r="L394" s="36">
        <f t="shared" si="39"/>
        <v>4606</v>
      </c>
      <c r="M394" s="23">
        <v>381</v>
      </c>
      <c r="N394" s="24">
        <f t="shared" si="40"/>
        <v>4987</v>
      </c>
      <c r="O394" s="23">
        <v>1036</v>
      </c>
      <c r="P394" s="24">
        <f t="shared" si="41"/>
        <v>6023</v>
      </c>
    </row>
    <row r="395" spans="1:16" ht="15.75" x14ac:dyDescent="0.25">
      <c r="A395" s="16">
        <f t="shared" si="36"/>
        <v>389</v>
      </c>
      <c r="B395" s="25">
        <v>230547</v>
      </c>
      <c r="C395" s="26" t="s">
        <v>162</v>
      </c>
      <c r="D395" s="23" t="s">
        <v>755</v>
      </c>
      <c r="E395" s="20">
        <v>31</v>
      </c>
      <c r="F395" s="19">
        <v>31</v>
      </c>
      <c r="G395" s="20">
        <f t="shared" si="37"/>
        <v>0</v>
      </c>
      <c r="H395" s="21">
        <v>88.407515717714432</v>
      </c>
      <c r="I395" s="21">
        <f t="shared" si="38"/>
        <v>0</v>
      </c>
      <c r="J395" s="20"/>
      <c r="K395" s="20"/>
      <c r="L395" s="36">
        <f t="shared" si="39"/>
        <v>0</v>
      </c>
      <c r="M395" s="23">
        <v>355</v>
      </c>
      <c r="N395" s="24">
        <f t="shared" si="40"/>
        <v>355</v>
      </c>
      <c r="O395" s="23">
        <v>0</v>
      </c>
      <c r="P395" s="24">
        <f t="shared" si="41"/>
        <v>355</v>
      </c>
    </row>
    <row r="396" spans="1:16" ht="15.75" x14ac:dyDescent="0.25">
      <c r="A396" s="16">
        <f t="shared" si="36"/>
        <v>390</v>
      </c>
      <c r="B396" s="25">
        <v>230554</v>
      </c>
      <c r="C396" s="26" t="s">
        <v>163</v>
      </c>
      <c r="D396" s="23" t="s">
        <v>756</v>
      </c>
      <c r="E396" s="20">
        <v>31</v>
      </c>
      <c r="F396" s="19">
        <v>31</v>
      </c>
      <c r="G396" s="20">
        <f t="shared" si="37"/>
        <v>0</v>
      </c>
      <c r="H396" s="21">
        <v>88.407515717714432</v>
      </c>
      <c r="I396" s="21">
        <f t="shared" si="38"/>
        <v>0</v>
      </c>
      <c r="J396" s="20"/>
      <c r="K396" s="20"/>
      <c r="L396" s="36">
        <f t="shared" si="39"/>
        <v>0</v>
      </c>
      <c r="M396" s="23">
        <v>330</v>
      </c>
      <c r="N396" s="24">
        <f t="shared" si="40"/>
        <v>330</v>
      </c>
      <c r="O396" s="23">
        <v>0</v>
      </c>
      <c r="P396" s="24">
        <f t="shared" si="41"/>
        <v>330</v>
      </c>
    </row>
    <row r="397" spans="1:16" ht="15.75" x14ac:dyDescent="0.25">
      <c r="A397" s="16">
        <f t="shared" si="36"/>
        <v>391</v>
      </c>
      <c r="B397" s="25">
        <v>230556</v>
      </c>
      <c r="C397" s="26" t="s">
        <v>164</v>
      </c>
      <c r="D397" s="23" t="s">
        <v>749</v>
      </c>
      <c r="E397" s="20">
        <v>31</v>
      </c>
      <c r="F397" s="19">
        <v>31</v>
      </c>
      <c r="G397" s="20">
        <f t="shared" si="37"/>
        <v>0</v>
      </c>
      <c r="H397" s="21">
        <v>88.407515717714432</v>
      </c>
      <c r="I397" s="21">
        <f t="shared" si="38"/>
        <v>0</v>
      </c>
      <c r="J397" s="20"/>
      <c r="K397" s="20"/>
      <c r="L397" s="36">
        <f t="shared" si="39"/>
        <v>0</v>
      </c>
      <c r="M397" s="23">
        <v>304</v>
      </c>
      <c r="N397" s="24">
        <f t="shared" si="40"/>
        <v>304</v>
      </c>
      <c r="O397" s="23">
        <v>0</v>
      </c>
      <c r="P397" s="24">
        <f t="shared" si="41"/>
        <v>304</v>
      </c>
    </row>
    <row r="398" spans="1:16" ht="15.75" x14ac:dyDescent="0.25">
      <c r="A398" s="16">
        <f t="shared" si="36"/>
        <v>392</v>
      </c>
      <c r="B398" s="25">
        <v>230570</v>
      </c>
      <c r="C398" s="26" t="s">
        <v>165</v>
      </c>
      <c r="D398" s="23" t="s">
        <v>757</v>
      </c>
      <c r="E398" s="20">
        <v>31</v>
      </c>
      <c r="F398" s="19">
        <v>31</v>
      </c>
      <c r="G398" s="20">
        <f t="shared" si="37"/>
        <v>0</v>
      </c>
      <c r="H398" s="21">
        <v>88.407515717714432</v>
      </c>
      <c r="I398" s="21">
        <f t="shared" si="38"/>
        <v>0</v>
      </c>
      <c r="J398" s="20"/>
      <c r="K398" s="20"/>
      <c r="L398" s="36">
        <f t="shared" si="39"/>
        <v>0</v>
      </c>
      <c r="M398" s="23">
        <v>381</v>
      </c>
      <c r="N398" s="24">
        <f t="shared" si="40"/>
        <v>381</v>
      </c>
      <c r="O398" s="23">
        <v>0</v>
      </c>
      <c r="P398" s="24">
        <f t="shared" si="41"/>
        <v>381</v>
      </c>
    </row>
    <row r="399" spans="1:16" ht="15.75" x14ac:dyDescent="0.25">
      <c r="A399" s="16">
        <f t="shared" si="36"/>
        <v>393</v>
      </c>
      <c r="B399" s="25">
        <v>230571</v>
      </c>
      <c r="C399" s="26" t="s">
        <v>166</v>
      </c>
      <c r="D399" s="23" t="s">
        <v>732</v>
      </c>
      <c r="E399" s="20">
        <v>31</v>
      </c>
      <c r="F399" s="19">
        <v>31</v>
      </c>
      <c r="G399" s="20">
        <f t="shared" si="37"/>
        <v>0</v>
      </c>
      <c r="H399" s="21">
        <v>88.407515717714432</v>
      </c>
      <c r="I399" s="21">
        <f t="shared" si="38"/>
        <v>0</v>
      </c>
      <c r="J399" s="20"/>
      <c r="K399" s="20"/>
      <c r="L399" s="36">
        <f t="shared" si="39"/>
        <v>0</v>
      </c>
      <c r="M399" s="23">
        <v>317</v>
      </c>
      <c r="N399" s="24">
        <f t="shared" si="40"/>
        <v>317</v>
      </c>
      <c r="O399" s="23">
        <v>0</v>
      </c>
      <c r="P399" s="24">
        <f t="shared" si="41"/>
        <v>317</v>
      </c>
    </row>
    <row r="400" spans="1:16" ht="15.75" x14ac:dyDescent="0.25">
      <c r="A400" s="16">
        <f t="shared" si="36"/>
        <v>394</v>
      </c>
      <c r="B400" s="25">
        <v>230579</v>
      </c>
      <c r="C400" s="26" t="s">
        <v>167</v>
      </c>
      <c r="D400" s="23" t="s">
        <v>742</v>
      </c>
      <c r="E400" s="20">
        <v>31</v>
      </c>
      <c r="F400" s="19">
        <v>31</v>
      </c>
      <c r="G400" s="20">
        <f t="shared" si="37"/>
        <v>0</v>
      </c>
      <c r="H400" s="21">
        <v>88.407515717714432</v>
      </c>
      <c r="I400" s="21">
        <f t="shared" si="38"/>
        <v>0</v>
      </c>
      <c r="J400" s="20"/>
      <c r="K400" s="20"/>
      <c r="L400" s="36">
        <f t="shared" si="39"/>
        <v>0</v>
      </c>
      <c r="M400" s="23">
        <v>330</v>
      </c>
      <c r="N400" s="24">
        <f t="shared" si="40"/>
        <v>330</v>
      </c>
      <c r="O400" s="23">
        <v>0</v>
      </c>
      <c r="P400" s="24">
        <f t="shared" si="41"/>
        <v>330</v>
      </c>
    </row>
    <row r="401" spans="1:16" ht="15.75" x14ac:dyDescent="0.25">
      <c r="A401" s="16">
        <f t="shared" si="36"/>
        <v>395</v>
      </c>
      <c r="B401" s="25">
        <v>230580</v>
      </c>
      <c r="C401" s="26" t="s">
        <v>168</v>
      </c>
      <c r="D401" s="23" t="s">
        <v>718</v>
      </c>
      <c r="E401" s="20">
        <v>31</v>
      </c>
      <c r="F401" s="19">
        <v>26</v>
      </c>
      <c r="G401" s="20">
        <f t="shared" si="37"/>
        <v>5</v>
      </c>
      <c r="H401" s="21">
        <v>88.407515717714432</v>
      </c>
      <c r="I401" s="21">
        <f t="shared" si="38"/>
        <v>442.03757858857216</v>
      </c>
      <c r="J401" s="20"/>
      <c r="K401" s="20">
        <v>80</v>
      </c>
      <c r="L401" s="36">
        <f t="shared" si="39"/>
        <v>522</v>
      </c>
      <c r="M401" s="23">
        <v>381</v>
      </c>
      <c r="N401" s="24">
        <f t="shared" si="40"/>
        <v>903</v>
      </c>
      <c r="O401" s="23">
        <v>167</v>
      </c>
      <c r="P401" s="24">
        <f t="shared" si="41"/>
        <v>1070</v>
      </c>
    </row>
    <row r="402" spans="1:16" ht="15.75" x14ac:dyDescent="0.25">
      <c r="A402" s="16">
        <f t="shared" si="36"/>
        <v>396</v>
      </c>
      <c r="B402" s="25">
        <v>230584</v>
      </c>
      <c r="C402" s="26" t="s">
        <v>169</v>
      </c>
      <c r="D402" s="23" t="s">
        <v>752</v>
      </c>
      <c r="E402" s="20">
        <v>31</v>
      </c>
      <c r="F402" s="19">
        <v>8</v>
      </c>
      <c r="G402" s="20">
        <f t="shared" si="37"/>
        <v>23</v>
      </c>
      <c r="H402" s="21">
        <v>88.407515717714432</v>
      </c>
      <c r="I402" s="21">
        <f t="shared" si="38"/>
        <v>2033.3728615074319</v>
      </c>
      <c r="J402" s="20">
        <f>25+352</f>
        <v>377</v>
      </c>
      <c r="K402" s="20">
        <v>80</v>
      </c>
      <c r="L402" s="36">
        <f t="shared" si="39"/>
        <v>2490</v>
      </c>
      <c r="M402" s="23">
        <v>317</v>
      </c>
      <c r="N402" s="24">
        <f t="shared" si="40"/>
        <v>2807</v>
      </c>
      <c r="O402" s="23">
        <v>769</v>
      </c>
      <c r="P402" s="24">
        <f t="shared" si="41"/>
        <v>3576</v>
      </c>
    </row>
    <row r="403" spans="1:16" ht="15.75" x14ac:dyDescent="0.25">
      <c r="A403" s="16">
        <f t="shared" si="36"/>
        <v>397</v>
      </c>
      <c r="B403" s="25">
        <v>230587</v>
      </c>
      <c r="C403" s="26" t="s">
        <v>170</v>
      </c>
      <c r="D403" s="23" t="s">
        <v>734</v>
      </c>
      <c r="E403" s="20">
        <v>31</v>
      </c>
      <c r="F403" s="19">
        <v>29</v>
      </c>
      <c r="G403" s="20">
        <f t="shared" si="37"/>
        <v>2</v>
      </c>
      <c r="H403" s="21">
        <v>88.407515717714432</v>
      </c>
      <c r="I403" s="21">
        <f t="shared" si="38"/>
        <v>176.81503143542886</v>
      </c>
      <c r="J403" s="20">
        <v>61</v>
      </c>
      <c r="K403" s="20">
        <v>80</v>
      </c>
      <c r="L403" s="36">
        <f t="shared" si="39"/>
        <v>318</v>
      </c>
      <c r="M403" s="23">
        <v>381</v>
      </c>
      <c r="N403" s="24">
        <f t="shared" si="40"/>
        <v>699</v>
      </c>
      <c r="O403" s="23">
        <v>67</v>
      </c>
      <c r="P403" s="24">
        <f t="shared" si="41"/>
        <v>766</v>
      </c>
    </row>
    <row r="404" spans="1:16" ht="15.75" x14ac:dyDescent="0.25">
      <c r="A404" s="16">
        <f t="shared" si="36"/>
        <v>398</v>
      </c>
      <c r="B404" s="25">
        <v>230592</v>
      </c>
      <c r="C404" s="26" t="s">
        <v>171</v>
      </c>
      <c r="D404" s="23" t="s">
        <v>722</v>
      </c>
      <c r="E404" s="20">
        <v>31</v>
      </c>
      <c r="F404" s="19">
        <v>31</v>
      </c>
      <c r="G404" s="20">
        <f t="shared" si="37"/>
        <v>0</v>
      </c>
      <c r="H404" s="21">
        <v>88.407515717714432</v>
      </c>
      <c r="I404" s="21">
        <f t="shared" si="38"/>
        <v>0</v>
      </c>
      <c r="J404" s="20"/>
      <c r="K404" s="20"/>
      <c r="L404" s="36">
        <f t="shared" si="39"/>
        <v>0</v>
      </c>
      <c r="M404" s="23">
        <v>317</v>
      </c>
      <c r="N404" s="24">
        <f t="shared" si="40"/>
        <v>317</v>
      </c>
      <c r="O404" s="23">
        <v>0</v>
      </c>
      <c r="P404" s="24">
        <f t="shared" si="41"/>
        <v>317</v>
      </c>
    </row>
    <row r="405" spans="1:16" ht="15.75" x14ac:dyDescent="0.25">
      <c r="A405" s="16">
        <f t="shared" si="36"/>
        <v>399</v>
      </c>
      <c r="B405" s="25">
        <v>230602</v>
      </c>
      <c r="C405" s="26" t="s">
        <v>172</v>
      </c>
      <c r="D405" s="23" t="s">
        <v>758</v>
      </c>
      <c r="E405" s="20">
        <v>31</v>
      </c>
      <c r="F405" s="19">
        <v>31</v>
      </c>
      <c r="G405" s="20">
        <f t="shared" si="37"/>
        <v>0</v>
      </c>
      <c r="H405" s="21">
        <v>88.407515717714432</v>
      </c>
      <c r="I405" s="21">
        <f t="shared" si="38"/>
        <v>0</v>
      </c>
      <c r="J405" s="20"/>
      <c r="K405" s="20"/>
      <c r="L405" s="36">
        <f t="shared" si="39"/>
        <v>0</v>
      </c>
      <c r="M405" s="23">
        <v>304</v>
      </c>
      <c r="N405" s="24">
        <f t="shared" si="40"/>
        <v>304</v>
      </c>
      <c r="O405" s="23">
        <v>0</v>
      </c>
      <c r="P405" s="24">
        <f t="shared" si="41"/>
        <v>304</v>
      </c>
    </row>
    <row r="406" spans="1:16" ht="15.75" x14ac:dyDescent="0.25">
      <c r="A406" s="16">
        <f t="shared" si="36"/>
        <v>400</v>
      </c>
      <c r="B406" s="25">
        <v>230606</v>
      </c>
      <c r="C406" s="26" t="s">
        <v>173</v>
      </c>
      <c r="D406" s="23" t="s">
        <v>742</v>
      </c>
      <c r="E406" s="20">
        <v>31</v>
      </c>
      <c r="F406" s="19">
        <v>31</v>
      </c>
      <c r="G406" s="20">
        <f t="shared" si="37"/>
        <v>0</v>
      </c>
      <c r="H406" s="21">
        <v>88.407515717714432</v>
      </c>
      <c r="I406" s="21">
        <f t="shared" si="38"/>
        <v>0</v>
      </c>
      <c r="J406" s="20"/>
      <c r="K406" s="20"/>
      <c r="L406" s="36">
        <f t="shared" si="39"/>
        <v>0</v>
      </c>
      <c r="M406" s="23">
        <v>292</v>
      </c>
      <c r="N406" s="24">
        <f t="shared" si="40"/>
        <v>292</v>
      </c>
      <c r="O406" s="23">
        <v>0</v>
      </c>
      <c r="P406" s="24">
        <f t="shared" si="41"/>
        <v>292</v>
      </c>
    </row>
    <row r="407" spans="1:16" ht="15.75" x14ac:dyDescent="0.25">
      <c r="A407" s="16">
        <f t="shared" si="36"/>
        <v>401</v>
      </c>
      <c r="B407" s="25">
        <v>230619</v>
      </c>
      <c r="C407" s="26" t="s">
        <v>174</v>
      </c>
      <c r="D407" s="23" t="s">
        <v>737</v>
      </c>
      <c r="E407" s="20">
        <v>31</v>
      </c>
      <c r="F407" s="19">
        <v>31</v>
      </c>
      <c r="G407" s="20">
        <f t="shared" si="37"/>
        <v>0</v>
      </c>
      <c r="H407" s="21">
        <v>88.407515717714432</v>
      </c>
      <c r="I407" s="21">
        <f t="shared" si="38"/>
        <v>0</v>
      </c>
      <c r="J407" s="20"/>
      <c r="K407" s="20"/>
      <c r="L407" s="36">
        <f t="shared" si="39"/>
        <v>0</v>
      </c>
      <c r="M407" s="23">
        <v>343</v>
      </c>
      <c r="N407" s="24">
        <f t="shared" si="40"/>
        <v>343</v>
      </c>
      <c r="O407" s="23">
        <v>0</v>
      </c>
      <c r="P407" s="24">
        <f t="shared" si="41"/>
        <v>343</v>
      </c>
    </row>
    <row r="408" spans="1:16" ht="15.75" x14ac:dyDescent="0.25">
      <c r="A408" s="16">
        <f t="shared" si="36"/>
        <v>402</v>
      </c>
      <c r="B408" s="25">
        <v>230621</v>
      </c>
      <c r="C408" s="26" t="s">
        <v>175</v>
      </c>
      <c r="D408" s="23" t="s">
        <v>721</v>
      </c>
      <c r="E408" s="20">
        <v>31</v>
      </c>
      <c r="F408" s="19">
        <v>30</v>
      </c>
      <c r="G408" s="20">
        <f t="shared" si="37"/>
        <v>1</v>
      </c>
      <c r="H408" s="21">
        <v>88.407515717714432</v>
      </c>
      <c r="I408" s="21">
        <f t="shared" si="38"/>
        <v>88.407515717714432</v>
      </c>
      <c r="J408" s="20">
        <v>30</v>
      </c>
      <c r="K408" s="20">
        <v>80</v>
      </c>
      <c r="L408" s="36">
        <f t="shared" si="39"/>
        <v>198</v>
      </c>
      <c r="M408" s="23">
        <v>355</v>
      </c>
      <c r="N408" s="24">
        <f t="shared" si="40"/>
        <v>553</v>
      </c>
      <c r="O408" s="23">
        <v>33</v>
      </c>
      <c r="P408" s="24">
        <f t="shared" si="41"/>
        <v>586</v>
      </c>
    </row>
    <row r="409" spans="1:16" ht="15.75" x14ac:dyDescent="0.25">
      <c r="A409" s="16">
        <f t="shared" si="36"/>
        <v>403</v>
      </c>
      <c r="B409" s="25">
        <v>230628</v>
      </c>
      <c r="C409" s="26" t="s">
        <v>176</v>
      </c>
      <c r="D409" s="23" t="s">
        <v>75</v>
      </c>
      <c r="E409" s="20">
        <v>31</v>
      </c>
      <c r="F409" s="19">
        <v>31</v>
      </c>
      <c r="G409" s="20">
        <f t="shared" si="37"/>
        <v>0</v>
      </c>
      <c r="H409" s="21">
        <v>88.407515717714432</v>
      </c>
      <c r="I409" s="21">
        <f t="shared" si="38"/>
        <v>0</v>
      </c>
      <c r="J409" s="20"/>
      <c r="K409" s="20"/>
      <c r="L409" s="36">
        <f t="shared" si="39"/>
        <v>0</v>
      </c>
      <c r="M409" s="23">
        <v>355</v>
      </c>
      <c r="N409" s="24">
        <f t="shared" si="40"/>
        <v>355</v>
      </c>
      <c r="O409" s="23">
        <v>0</v>
      </c>
      <c r="P409" s="24">
        <f t="shared" si="41"/>
        <v>355</v>
      </c>
    </row>
    <row r="410" spans="1:16" ht="15.75" x14ac:dyDescent="0.25">
      <c r="A410" s="16">
        <f t="shared" si="36"/>
        <v>404</v>
      </c>
      <c r="B410" s="25">
        <v>230643</v>
      </c>
      <c r="C410" s="26" t="s">
        <v>177</v>
      </c>
      <c r="D410" s="23" t="s">
        <v>752</v>
      </c>
      <c r="E410" s="20">
        <v>31</v>
      </c>
      <c r="F410" s="19">
        <v>20</v>
      </c>
      <c r="G410" s="20">
        <f t="shared" si="37"/>
        <v>11</v>
      </c>
      <c r="H410" s="21">
        <v>88.407515717714432</v>
      </c>
      <c r="I410" s="21">
        <f t="shared" si="38"/>
        <v>972.48267289485875</v>
      </c>
      <c r="J410" s="20">
        <v>35</v>
      </c>
      <c r="K410" s="20">
        <v>80</v>
      </c>
      <c r="L410" s="36">
        <f t="shared" si="39"/>
        <v>1087</v>
      </c>
      <c r="M410" s="23">
        <v>368</v>
      </c>
      <c r="N410" s="24">
        <f t="shared" si="40"/>
        <v>1455</v>
      </c>
      <c r="O410" s="23">
        <v>368</v>
      </c>
      <c r="P410" s="24">
        <f t="shared" si="41"/>
        <v>1823</v>
      </c>
    </row>
    <row r="411" spans="1:16" ht="15.75" x14ac:dyDescent="0.25">
      <c r="A411" s="16">
        <f t="shared" si="36"/>
        <v>405</v>
      </c>
      <c r="B411" s="25">
        <v>230646</v>
      </c>
      <c r="C411" s="26" t="s">
        <v>178</v>
      </c>
      <c r="D411" s="23" t="s">
        <v>746</v>
      </c>
      <c r="E411" s="20">
        <v>31</v>
      </c>
      <c r="F411" s="19">
        <v>26</v>
      </c>
      <c r="G411" s="20">
        <f t="shared" si="37"/>
        <v>5</v>
      </c>
      <c r="H411" s="21">
        <v>88.407515717714432</v>
      </c>
      <c r="I411" s="21">
        <f t="shared" si="38"/>
        <v>442.03757858857216</v>
      </c>
      <c r="J411" s="20">
        <v>100</v>
      </c>
      <c r="K411" s="20">
        <v>80</v>
      </c>
      <c r="L411" s="36">
        <f t="shared" si="39"/>
        <v>622</v>
      </c>
      <c r="M411" s="23">
        <v>381</v>
      </c>
      <c r="N411" s="24">
        <f t="shared" si="40"/>
        <v>1003</v>
      </c>
      <c r="O411" s="23">
        <v>167</v>
      </c>
      <c r="P411" s="24">
        <f t="shared" si="41"/>
        <v>1170</v>
      </c>
    </row>
    <row r="412" spans="1:16" ht="15.75" x14ac:dyDescent="0.25">
      <c r="A412" s="16">
        <f t="shared" si="36"/>
        <v>406</v>
      </c>
      <c r="B412" s="25">
        <v>230665</v>
      </c>
      <c r="C412" s="26" t="s">
        <v>179</v>
      </c>
      <c r="D412" s="23" t="s">
        <v>731</v>
      </c>
      <c r="E412" s="20">
        <v>31</v>
      </c>
      <c r="F412" s="19">
        <v>28</v>
      </c>
      <c r="G412" s="20">
        <f t="shared" si="37"/>
        <v>3</v>
      </c>
      <c r="H412" s="21">
        <v>88.407515717714432</v>
      </c>
      <c r="I412" s="21">
        <f t="shared" si="38"/>
        <v>265.2225471531433</v>
      </c>
      <c r="J412" s="20"/>
      <c r="K412" s="20">
        <v>80</v>
      </c>
      <c r="L412" s="36">
        <f t="shared" si="39"/>
        <v>345</v>
      </c>
      <c r="M412" s="23">
        <v>381</v>
      </c>
      <c r="N412" s="24">
        <f t="shared" si="40"/>
        <v>726</v>
      </c>
      <c r="O412" s="23">
        <v>100</v>
      </c>
      <c r="P412" s="24">
        <f t="shared" si="41"/>
        <v>826</v>
      </c>
    </row>
    <row r="413" spans="1:16" ht="15.75" x14ac:dyDescent="0.25">
      <c r="A413" s="16">
        <f t="shared" si="36"/>
        <v>407</v>
      </c>
      <c r="B413" s="25">
        <v>230667</v>
      </c>
      <c r="C413" s="26" t="s">
        <v>180</v>
      </c>
      <c r="D413" s="23" t="s">
        <v>759</v>
      </c>
      <c r="E413" s="20">
        <v>31</v>
      </c>
      <c r="F413" s="19">
        <v>31</v>
      </c>
      <c r="G413" s="20">
        <f t="shared" si="37"/>
        <v>0</v>
      </c>
      <c r="H413" s="21">
        <v>88.407515717714432</v>
      </c>
      <c r="I413" s="21">
        <f t="shared" si="38"/>
        <v>0</v>
      </c>
      <c r="J413" s="20"/>
      <c r="K413" s="20"/>
      <c r="L413" s="36">
        <f t="shared" si="39"/>
        <v>0</v>
      </c>
      <c r="M413" s="23">
        <v>330</v>
      </c>
      <c r="N413" s="24">
        <f t="shared" si="40"/>
        <v>330</v>
      </c>
      <c r="O413" s="23">
        <v>0</v>
      </c>
      <c r="P413" s="24">
        <f t="shared" si="41"/>
        <v>330</v>
      </c>
    </row>
    <row r="414" spans="1:16" ht="15.75" x14ac:dyDescent="0.25">
      <c r="A414" s="16">
        <f t="shared" si="36"/>
        <v>408</v>
      </c>
      <c r="B414" s="25">
        <v>230687</v>
      </c>
      <c r="C414" s="26" t="s">
        <v>181</v>
      </c>
      <c r="D414" s="23" t="s">
        <v>760</v>
      </c>
      <c r="E414" s="20">
        <v>31</v>
      </c>
      <c r="F414" s="19">
        <v>31</v>
      </c>
      <c r="G414" s="20">
        <f t="shared" si="37"/>
        <v>0</v>
      </c>
      <c r="H414" s="21">
        <v>88.407515717714432</v>
      </c>
      <c r="I414" s="21">
        <f t="shared" si="38"/>
        <v>0</v>
      </c>
      <c r="J414" s="20"/>
      <c r="K414" s="20"/>
      <c r="L414" s="36">
        <f t="shared" si="39"/>
        <v>0</v>
      </c>
      <c r="M414" s="23">
        <v>330</v>
      </c>
      <c r="N414" s="24">
        <f t="shared" si="40"/>
        <v>330</v>
      </c>
      <c r="O414" s="23">
        <v>0</v>
      </c>
      <c r="P414" s="24">
        <f t="shared" si="41"/>
        <v>330</v>
      </c>
    </row>
    <row r="415" spans="1:16" ht="15.75" x14ac:dyDescent="0.25">
      <c r="A415" s="16">
        <f t="shared" si="36"/>
        <v>409</v>
      </c>
      <c r="B415" s="25">
        <v>230708</v>
      </c>
      <c r="C415" s="26" t="s">
        <v>182</v>
      </c>
      <c r="D415" s="23" t="s">
        <v>732</v>
      </c>
      <c r="E415" s="20">
        <v>31</v>
      </c>
      <c r="F415" s="19">
        <v>31</v>
      </c>
      <c r="G415" s="20">
        <f t="shared" si="37"/>
        <v>0</v>
      </c>
      <c r="H415" s="21">
        <v>88.407515717714432</v>
      </c>
      <c r="I415" s="21">
        <f t="shared" si="38"/>
        <v>0</v>
      </c>
      <c r="J415" s="20"/>
      <c r="K415" s="20"/>
      <c r="L415" s="36">
        <f t="shared" si="39"/>
        <v>0</v>
      </c>
      <c r="M415" s="23">
        <v>343</v>
      </c>
      <c r="N415" s="24">
        <f t="shared" si="40"/>
        <v>343</v>
      </c>
      <c r="O415" s="23">
        <v>0</v>
      </c>
      <c r="P415" s="24">
        <f t="shared" si="41"/>
        <v>343</v>
      </c>
    </row>
    <row r="416" spans="1:16" ht="15.75" x14ac:dyDescent="0.25">
      <c r="A416" s="16">
        <f t="shared" si="36"/>
        <v>410</v>
      </c>
      <c r="B416" s="25">
        <v>230714</v>
      </c>
      <c r="C416" s="26" t="s">
        <v>183</v>
      </c>
      <c r="D416" s="23" t="s">
        <v>723</v>
      </c>
      <c r="E416" s="20">
        <v>31</v>
      </c>
      <c r="F416" s="19">
        <v>31</v>
      </c>
      <c r="G416" s="20">
        <f t="shared" si="37"/>
        <v>0</v>
      </c>
      <c r="H416" s="21">
        <v>88.407515717714432</v>
      </c>
      <c r="I416" s="21">
        <f t="shared" si="38"/>
        <v>0</v>
      </c>
      <c r="J416" s="20"/>
      <c r="K416" s="20"/>
      <c r="L416" s="36">
        <f t="shared" si="39"/>
        <v>0</v>
      </c>
      <c r="M416" s="23">
        <v>355</v>
      </c>
      <c r="N416" s="24">
        <f t="shared" si="40"/>
        <v>355</v>
      </c>
      <c r="O416" s="23">
        <v>0</v>
      </c>
      <c r="P416" s="24">
        <f t="shared" si="41"/>
        <v>355</v>
      </c>
    </row>
    <row r="417" spans="1:16" ht="15.75" x14ac:dyDescent="0.25">
      <c r="A417" s="16">
        <f t="shared" si="36"/>
        <v>411</v>
      </c>
      <c r="B417" s="25">
        <v>230715</v>
      </c>
      <c r="C417" s="26" t="s">
        <v>184</v>
      </c>
      <c r="D417" s="23" t="s">
        <v>714</v>
      </c>
      <c r="E417" s="20">
        <v>31</v>
      </c>
      <c r="F417" s="19">
        <v>29</v>
      </c>
      <c r="G417" s="20">
        <f t="shared" si="37"/>
        <v>2</v>
      </c>
      <c r="H417" s="21">
        <v>88.407515717714432</v>
      </c>
      <c r="I417" s="21">
        <f t="shared" si="38"/>
        <v>176.81503143542886</v>
      </c>
      <c r="J417" s="20"/>
      <c r="K417" s="20">
        <v>80</v>
      </c>
      <c r="L417" s="36">
        <f t="shared" si="39"/>
        <v>257</v>
      </c>
      <c r="M417" s="23">
        <v>381</v>
      </c>
      <c r="N417" s="24">
        <f t="shared" si="40"/>
        <v>638</v>
      </c>
      <c r="O417" s="23">
        <v>67</v>
      </c>
      <c r="P417" s="24">
        <f t="shared" si="41"/>
        <v>705</v>
      </c>
    </row>
    <row r="418" spans="1:16" ht="15.75" x14ac:dyDescent="0.25">
      <c r="A418" s="16">
        <f t="shared" si="36"/>
        <v>412</v>
      </c>
      <c r="B418" s="25">
        <v>230739</v>
      </c>
      <c r="C418" s="26" t="s">
        <v>185</v>
      </c>
      <c r="D418" s="23" t="s">
        <v>751</v>
      </c>
      <c r="E418" s="20">
        <v>31</v>
      </c>
      <c r="F418" s="19">
        <v>7</v>
      </c>
      <c r="G418" s="20">
        <f t="shared" si="37"/>
        <v>24</v>
      </c>
      <c r="H418" s="21">
        <v>88.407515717714432</v>
      </c>
      <c r="I418" s="21">
        <f t="shared" si="38"/>
        <v>2121.7803772251464</v>
      </c>
      <c r="J418" s="20">
        <v>42</v>
      </c>
      <c r="K418" s="20">
        <v>80</v>
      </c>
      <c r="L418" s="36">
        <f t="shared" si="39"/>
        <v>2244</v>
      </c>
      <c r="M418" s="23">
        <v>381</v>
      </c>
      <c r="N418" s="24">
        <f t="shared" si="40"/>
        <v>2625</v>
      </c>
      <c r="O418" s="23">
        <v>802</v>
      </c>
      <c r="P418" s="24">
        <f t="shared" si="41"/>
        <v>3427</v>
      </c>
    </row>
    <row r="419" spans="1:16" ht="15.75" x14ac:dyDescent="0.25">
      <c r="A419" s="16">
        <f t="shared" si="36"/>
        <v>413</v>
      </c>
      <c r="B419" s="25">
        <v>230744</v>
      </c>
      <c r="C419" s="26" t="s">
        <v>186</v>
      </c>
      <c r="D419" s="23" t="s">
        <v>703</v>
      </c>
      <c r="E419" s="20">
        <v>31</v>
      </c>
      <c r="F419" s="19">
        <v>31</v>
      </c>
      <c r="G419" s="20">
        <f t="shared" si="37"/>
        <v>0</v>
      </c>
      <c r="H419" s="21">
        <v>88.407515717714432</v>
      </c>
      <c r="I419" s="21">
        <f t="shared" si="38"/>
        <v>0</v>
      </c>
      <c r="J419" s="20"/>
      <c r="K419" s="20"/>
      <c r="L419" s="36">
        <f t="shared" si="39"/>
        <v>0</v>
      </c>
      <c r="M419" s="23">
        <v>500</v>
      </c>
      <c r="N419" s="24">
        <f t="shared" si="40"/>
        <v>500</v>
      </c>
      <c r="O419" s="23">
        <v>0</v>
      </c>
      <c r="P419" s="24">
        <f t="shared" si="41"/>
        <v>500</v>
      </c>
    </row>
    <row r="420" spans="1:16" ht="15.75" x14ac:dyDescent="0.25">
      <c r="A420" s="16">
        <f t="shared" si="36"/>
        <v>414</v>
      </c>
      <c r="B420" s="25">
        <v>230746</v>
      </c>
      <c r="C420" s="26" t="s">
        <v>187</v>
      </c>
      <c r="D420" s="23" t="s">
        <v>746</v>
      </c>
      <c r="E420" s="20">
        <v>31</v>
      </c>
      <c r="F420" s="19">
        <v>31</v>
      </c>
      <c r="G420" s="20">
        <f t="shared" si="37"/>
        <v>0</v>
      </c>
      <c r="H420" s="21">
        <v>88.407515717714432</v>
      </c>
      <c r="I420" s="21">
        <f t="shared" si="38"/>
        <v>0</v>
      </c>
      <c r="J420" s="20"/>
      <c r="K420" s="20"/>
      <c r="L420" s="36">
        <f t="shared" si="39"/>
        <v>0</v>
      </c>
      <c r="M420" s="23">
        <v>355</v>
      </c>
      <c r="N420" s="24">
        <f t="shared" si="40"/>
        <v>355</v>
      </c>
      <c r="O420" s="23">
        <v>0</v>
      </c>
      <c r="P420" s="24">
        <f t="shared" si="41"/>
        <v>355</v>
      </c>
    </row>
    <row r="421" spans="1:16" ht="15.75" x14ac:dyDescent="0.25">
      <c r="A421" s="16">
        <f t="shared" si="36"/>
        <v>415</v>
      </c>
      <c r="B421" s="25">
        <v>230747</v>
      </c>
      <c r="C421" s="26" t="s">
        <v>188</v>
      </c>
      <c r="D421" s="23" t="s">
        <v>737</v>
      </c>
      <c r="E421" s="20">
        <v>31</v>
      </c>
      <c r="F421" s="19">
        <v>30</v>
      </c>
      <c r="G421" s="20">
        <f t="shared" si="37"/>
        <v>1</v>
      </c>
      <c r="H421" s="21">
        <v>88.407515717714432</v>
      </c>
      <c r="I421" s="21">
        <f t="shared" si="38"/>
        <v>88.407515717714432</v>
      </c>
      <c r="J421" s="20">
        <v>12</v>
      </c>
      <c r="K421" s="20">
        <v>80</v>
      </c>
      <c r="L421" s="36">
        <f t="shared" si="39"/>
        <v>180</v>
      </c>
      <c r="M421" s="23">
        <v>381</v>
      </c>
      <c r="N421" s="24">
        <f t="shared" si="40"/>
        <v>561</v>
      </c>
      <c r="O421" s="23">
        <v>33</v>
      </c>
      <c r="P421" s="24">
        <f t="shared" si="41"/>
        <v>594</v>
      </c>
    </row>
    <row r="422" spans="1:16" ht="15.75" x14ac:dyDescent="0.25">
      <c r="A422" s="16">
        <f t="shared" si="36"/>
        <v>416</v>
      </c>
      <c r="B422" s="25">
        <v>230749</v>
      </c>
      <c r="C422" s="26" t="s">
        <v>189</v>
      </c>
      <c r="D422" s="23" t="s">
        <v>709</v>
      </c>
      <c r="E422" s="20">
        <v>31</v>
      </c>
      <c r="F422" s="19">
        <v>31</v>
      </c>
      <c r="G422" s="20">
        <f t="shared" si="37"/>
        <v>0</v>
      </c>
      <c r="H422" s="21">
        <v>88.407515717714432</v>
      </c>
      <c r="I422" s="21">
        <f t="shared" si="38"/>
        <v>0</v>
      </c>
      <c r="J422" s="20"/>
      <c r="K422" s="20"/>
      <c r="L422" s="36">
        <f t="shared" si="39"/>
        <v>0</v>
      </c>
      <c r="M422" s="23">
        <v>292</v>
      </c>
      <c r="N422" s="24">
        <f t="shared" si="40"/>
        <v>292</v>
      </c>
      <c r="O422" s="23">
        <v>0</v>
      </c>
      <c r="P422" s="24">
        <f t="shared" si="41"/>
        <v>292</v>
      </c>
    </row>
    <row r="423" spans="1:16" ht="15.75" x14ac:dyDescent="0.25">
      <c r="A423" s="16">
        <f t="shared" si="36"/>
        <v>417</v>
      </c>
      <c r="B423" s="25">
        <v>230768</v>
      </c>
      <c r="C423" s="26" t="s">
        <v>190</v>
      </c>
      <c r="D423" s="23" t="s">
        <v>762</v>
      </c>
      <c r="E423" s="20">
        <v>31</v>
      </c>
      <c r="F423" s="19">
        <v>31</v>
      </c>
      <c r="G423" s="20">
        <f t="shared" si="37"/>
        <v>0</v>
      </c>
      <c r="H423" s="21">
        <v>88.407515717714432</v>
      </c>
      <c r="I423" s="21">
        <f t="shared" si="38"/>
        <v>0</v>
      </c>
      <c r="J423" s="20"/>
      <c r="K423" s="20"/>
      <c r="L423" s="36">
        <f t="shared" si="39"/>
        <v>0</v>
      </c>
      <c r="M423" s="23">
        <v>519</v>
      </c>
      <c r="N423" s="24">
        <f t="shared" si="40"/>
        <v>519</v>
      </c>
      <c r="O423" s="23">
        <v>0</v>
      </c>
      <c r="P423" s="24">
        <f t="shared" si="41"/>
        <v>519</v>
      </c>
    </row>
    <row r="424" spans="1:16" ht="15.75" x14ac:dyDescent="0.25">
      <c r="A424" s="16">
        <f t="shared" si="36"/>
        <v>418</v>
      </c>
      <c r="B424" s="25">
        <v>230775</v>
      </c>
      <c r="C424" s="26" t="s">
        <v>191</v>
      </c>
      <c r="D424" s="23" t="s">
        <v>753</v>
      </c>
      <c r="E424" s="20">
        <v>31</v>
      </c>
      <c r="F424" s="19">
        <v>31</v>
      </c>
      <c r="G424" s="20">
        <f t="shared" si="37"/>
        <v>0</v>
      </c>
      <c r="H424" s="21">
        <v>88.407515717714432</v>
      </c>
      <c r="I424" s="21">
        <f t="shared" si="38"/>
        <v>0</v>
      </c>
      <c r="J424" s="20"/>
      <c r="K424" s="20"/>
      <c r="L424" s="36">
        <f t="shared" si="39"/>
        <v>0</v>
      </c>
      <c r="M424" s="23">
        <v>343</v>
      </c>
      <c r="N424" s="24">
        <f t="shared" si="40"/>
        <v>343</v>
      </c>
      <c r="O424" s="23">
        <v>0</v>
      </c>
      <c r="P424" s="24">
        <f t="shared" si="41"/>
        <v>343</v>
      </c>
    </row>
    <row r="425" spans="1:16" ht="15.75" x14ac:dyDescent="0.25">
      <c r="A425" s="16">
        <f t="shared" si="36"/>
        <v>419</v>
      </c>
      <c r="B425" s="25">
        <v>230780</v>
      </c>
      <c r="C425" s="26" t="s">
        <v>192</v>
      </c>
      <c r="D425" s="23" t="s">
        <v>731</v>
      </c>
      <c r="E425" s="20">
        <v>31</v>
      </c>
      <c r="F425" s="19">
        <v>16</v>
      </c>
      <c r="G425" s="20">
        <f t="shared" si="37"/>
        <v>15</v>
      </c>
      <c r="H425" s="21">
        <v>88.407515717714432</v>
      </c>
      <c r="I425" s="21">
        <f t="shared" si="38"/>
        <v>1326.1127357657165</v>
      </c>
      <c r="J425" s="20">
        <v>28</v>
      </c>
      <c r="K425" s="20">
        <v>80</v>
      </c>
      <c r="L425" s="36">
        <f t="shared" si="39"/>
        <v>1434</v>
      </c>
      <c r="M425" s="23">
        <v>330</v>
      </c>
      <c r="N425" s="24">
        <f t="shared" si="40"/>
        <v>1764</v>
      </c>
      <c r="O425" s="23">
        <v>501</v>
      </c>
      <c r="P425" s="24">
        <f t="shared" si="41"/>
        <v>2265</v>
      </c>
    </row>
    <row r="426" spans="1:16" ht="15.75" x14ac:dyDescent="0.25">
      <c r="A426" s="16">
        <f t="shared" si="36"/>
        <v>420</v>
      </c>
      <c r="B426" s="25">
        <v>230784</v>
      </c>
      <c r="C426" s="26" t="s">
        <v>193</v>
      </c>
      <c r="D426" s="23" t="s">
        <v>728</v>
      </c>
      <c r="E426" s="20">
        <v>31</v>
      </c>
      <c r="F426" s="19"/>
      <c r="G426" s="20">
        <f t="shared" si="37"/>
        <v>31</v>
      </c>
      <c r="H426" s="21">
        <v>88.407515717714432</v>
      </c>
      <c r="I426" s="21">
        <f t="shared" si="38"/>
        <v>2740.6329872491474</v>
      </c>
      <c r="J426" s="20">
        <f>220+180</f>
        <v>400</v>
      </c>
      <c r="K426" s="20">
        <v>80</v>
      </c>
      <c r="L426" s="36">
        <f t="shared" si="39"/>
        <v>3221</v>
      </c>
      <c r="M426" s="23">
        <v>381</v>
      </c>
      <c r="N426" s="24">
        <f t="shared" si="40"/>
        <v>3602</v>
      </c>
      <c r="O426" s="23">
        <v>1036</v>
      </c>
      <c r="P426" s="24">
        <f t="shared" si="41"/>
        <v>4638</v>
      </c>
    </row>
    <row r="427" spans="1:16" ht="15.75" x14ac:dyDescent="0.25">
      <c r="A427" s="16">
        <f t="shared" si="36"/>
        <v>421</v>
      </c>
      <c r="B427" s="25">
        <v>230786</v>
      </c>
      <c r="C427" s="26" t="s">
        <v>194</v>
      </c>
      <c r="D427" s="23" t="s">
        <v>707</v>
      </c>
      <c r="E427" s="20">
        <v>31</v>
      </c>
      <c r="F427" s="19">
        <v>31</v>
      </c>
      <c r="G427" s="20">
        <f t="shared" si="37"/>
        <v>0</v>
      </c>
      <c r="H427" s="21">
        <v>88.407515717714432</v>
      </c>
      <c r="I427" s="21">
        <f t="shared" si="38"/>
        <v>0</v>
      </c>
      <c r="J427" s="20"/>
      <c r="K427" s="20"/>
      <c r="L427" s="36">
        <f t="shared" si="39"/>
        <v>0</v>
      </c>
      <c r="M427" s="23">
        <v>292</v>
      </c>
      <c r="N427" s="24">
        <f t="shared" si="40"/>
        <v>292</v>
      </c>
      <c r="O427" s="23">
        <v>0</v>
      </c>
      <c r="P427" s="24">
        <f t="shared" si="41"/>
        <v>292</v>
      </c>
    </row>
    <row r="428" spans="1:16" ht="15.75" x14ac:dyDescent="0.25">
      <c r="A428" s="16">
        <f t="shared" si="36"/>
        <v>422</v>
      </c>
      <c r="B428" s="25">
        <v>230796</v>
      </c>
      <c r="C428" s="26" t="s">
        <v>195</v>
      </c>
      <c r="D428" s="23" t="s">
        <v>753</v>
      </c>
      <c r="E428" s="20">
        <v>31</v>
      </c>
      <c r="F428" s="19">
        <v>31</v>
      </c>
      <c r="G428" s="20">
        <f t="shared" si="37"/>
        <v>0</v>
      </c>
      <c r="H428" s="21">
        <v>88.407515717714432</v>
      </c>
      <c r="I428" s="21">
        <f t="shared" si="38"/>
        <v>0</v>
      </c>
      <c r="J428" s="20"/>
      <c r="K428" s="20"/>
      <c r="L428" s="36">
        <f t="shared" si="39"/>
        <v>0</v>
      </c>
      <c r="M428" s="23">
        <v>279</v>
      </c>
      <c r="N428" s="24">
        <f t="shared" si="40"/>
        <v>279</v>
      </c>
      <c r="O428" s="23">
        <v>0</v>
      </c>
      <c r="P428" s="24">
        <f t="shared" si="41"/>
        <v>279</v>
      </c>
    </row>
    <row r="429" spans="1:16" ht="15.75" x14ac:dyDescent="0.25">
      <c r="A429" s="16">
        <f t="shared" si="36"/>
        <v>423</v>
      </c>
      <c r="B429" s="25">
        <v>230804</v>
      </c>
      <c r="C429" s="26" t="s">
        <v>196</v>
      </c>
      <c r="D429" s="23" t="s">
        <v>725</v>
      </c>
      <c r="E429" s="20">
        <v>31</v>
      </c>
      <c r="F429" s="19"/>
      <c r="G429" s="20">
        <f t="shared" si="37"/>
        <v>31</v>
      </c>
      <c r="H429" s="21">
        <v>88.407515717714432</v>
      </c>
      <c r="I429" s="21">
        <f t="shared" si="38"/>
        <v>2740.6329872491474</v>
      </c>
      <c r="J429" s="20"/>
      <c r="K429" s="20">
        <v>80</v>
      </c>
      <c r="L429" s="36">
        <f t="shared" si="39"/>
        <v>2821</v>
      </c>
      <c r="M429" s="23">
        <v>381</v>
      </c>
      <c r="N429" s="24">
        <f t="shared" si="40"/>
        <v>3202</v>
      </c>
      <c r="O429" s="23">
        <v>1036</v>
      </c>
      <c r="P429" s="24">
        <f t="shared" si="41"/>
        <v>4238</v>
      </c>
    </row>
    <row r="430" spans="1:16" ht="15.75" x14ac:dyDescent="0.25">
      <c r="A430" s="16">
        <f t="shared" si="36"/>
        <v>424</v>
      </c>
      <c r="B430" s="25">
        <v>230808</v>
      </c>
      <c r="C430" s="26" t="s">
        <v>197</v>
      </c>
      <c r="D430" s="23" t="s">
        <v>754</v>
      </c>
      <c r="E430" s="20">
        <v>31</v>
      </c>
      <c r="F430" s="19">
        <v>31</v>
      </c>
      <c r="G430" s="20">
        <f t="shared" si="37"/>
        <v>0</v>
      </c>
      <c r="H430" s="21">
        <v>88.407515717714432</v>
      </c>
      <c r="I430" s="21">
        <f t="shared" si="38"/>
        <v>0</v>
      </c>
      <c r="J430" s="20"/>
      <c r="K430" s="20"/>
      <c r="L430" s="36">
        <f t="shared" si="39"/>
        <v>0</v>
      </c>
      <c r="M430" s="23">
        <v>343</v>
      </c>
      <c r="N430" s="24">
        <f t="shared" si="40"/>
        <v>343</v>
      </c>
      <c r="O430" s="23">
        <v>0</v>
      </c>
      <c r="P430" s="24">
        <f t="shared" si="41"/>
        <v>343</v>
      </c>
    </row>
    <row r="431" spans="1:16" ht="15.75" x14ac:dyDescent="0.25">
      <c r="A431" s="16">
        <f t="shared" si="36"/>
        <v>425</v>
      </c>
      <c r="B431" s="25">
        <v>230810</v>
      </c>
      <c r="C431" s="26" t="s">
        <v>198</v>
      </c>
      <c r="D431" s="23" t="s">
        <v>744</v>
      </c>
      <c r="E431" s="20">
        <v>31</v>
      </c>
      <c r="F431" s="19">
        <v>31</v>
      </c>
      <c r="G431" s="20">
        <f t="shared" si="37"/>
        <v>0</v>
      </c>
      <c r="H431" s="21">
        <v>88.407515717714432</v>
      </c>
      <c r="I431" s="21">
        <f t="shared" si="38"/>
        <v>0</v>
      </c>
      <c r="J431" s="20"/>
      <c r="K431" s="20"/>
      <c r="L431" s="36">
        <f t="shared" si="39"/>
        <v>0</v>
      </c>
      <c r="M431" s="23">
        <v>317</v>
      </c>
      <c r="N431" s="24">
        <f t="shared" si="40"/>
        <v>317</v>
      </c>
      <c r="O431" s="23">
        <v>0</v>
      </c>
      <c r="P431" s="24">
        <f t="shared" si="41"/>
        <v>317</v>
      </c>
    </row>
    <row r="432" spans="1:16" ht="15.75" x14ac:dyDescent="0.25">
      <c r="A432" s="16">
        <f t="shared" si="36"/>
        <v>426</v>
      </c>
      <c r="B432" s="25">
        <v>230815</v>
      </c>
      <c r="C432" s="26" t="s">
        <v>199</v>
      </c>
      <c r="D432" s="23" t="s">
        <v>702</v>
      </c>
      <c r="E432" s="20">
        <v>31</v>
      </c>
      <c r="F432" s="19"/>
      <c r="G432" s="20">
        <f t="shared" si="37"/>
        <v>31</v>
      </c>
      <c r="H432" s="21">
        <v>88.407515717714432</v>
      </c>
      <c r="I432" s="21">
        <f t="shared" si="38"/>
        <v>2740.6329872491474</v>
      </c>
      <c r="J432" s="20"/>
      <c r="K432" s="20">
        <v>80</v>
      </c>
      <c r="L432" s="36">
        <f t="shared" si="39"/>
        <v>2821</v>
      </c>
      <c r="M432" s="23">
        <v>381</v>
      </c>
      <c r="N432" s="24">
        <f t="shared" si="40"/>
        <v>3202</v>
      </c>
      <c r="O432" s="23">
        <v>1036</v>
      </c>
      <c r="P432" s="24">
        <f t="shared" si="41"/>
        <v>4238</v>
      </c>
    </row>
    <row r="433" spans="1:16" ht="15.75" x14ac:dyDescent="0.25">
      <c r="A433" s="16">
        <f t="shared" si="36"/>
        <v>427</v>
      </c>
      <c r="B433" s="25">
        <v>230817</v>
      </c>
      <c r="C433" s="26" t="s">
        <v>200</v>
      </c>
      <c r="D433" s="23" t="s">
        <v>759</v>
      </c>
      <c r="E433" s="20">
        <v>31</v>
      </c>
      <c r="F433" s="19">
        <v>31</v>
      </c>
      <c r="G433" s="20">
        <f t="shared" si="37"/>
        <v>0</v>
      </c>
      <c r="H433" s="21">
        <v>88.407515717714432</v>
      </c>
      <c r="I433" s="21">
        <f t="shared" si="38"/>
        <v>0</v>
      </c>
      <c r="J433" s="20"/>
      <c r="K433" s="20"/>
      <c r="L433" s="36">
        <f t="shared" si="39"/>
        <v>0</v>
      </c>
      <c r="M433" s="23">
        <v>343</v>
      </c>
      <c r="N433" s="24">
        <f t="shared" si="40"/>
        <v>343</v>
      </c>
      <c r="O433" s="23">
        <v>0</v>
      </c>
      <c r="P433" s="24">
        <f t="shared" si="41"/>
        <v>343</v>
      </c>
    </row>
    <row r="434" spans="1:16" ht="15.75" x14ac:dyDescent="0.25">
      <c r="A434" s="16">
        <f t="shared" si="36"/>
        <v>428</v>
      </c>
      <c r="B434" s="25">
        <v>230823</v>
      </c>
      <c r="C434" s="26" t="s">
        <v>763</v>
      </c>
      <c r="D434" s="23" t="s">
        <v>757</v>
      </c>
      <c r="E434" s="20">
        <v>31</v>
      </c>
      <c r="F434" s="19">
        <v>31</v>
      </c>
      <c r="G434" s="20">
        <f t="shared" si="37"/>
        <v>0</v>
      </c>
      <c r="H434" s="21">
        <v>88.407515717714432</v>
      </c>
      <c r="I434" s="21">
        <f t="shared" si="38"/>
        <v>0</v>
      </c>
      <c r="J434" s="20"/>
      <c r="K434" s="20"/>
      <c r="L434" s="36">
        <f t="shared" si="39"/>
        <v>0</v>
      </c>
      <c r="M434" s="23">
        <v>343</v>
      </c>
      <c r="N434" s="24">
        <f t="shared" si="40"/>
        <v>343</v>
      </c>
      <c r="O434" s="23">
        <v>0</v>
      </c>
      <c r="P434" s="24">
        <f t="shared" si="41"/>
        <v>343</v>
      </c>
    </row>
    <row r="435" spans="1:16" ht="15.75" x14ac:dyDescent="0.25">
      <c r="A435" s="16">
        <f t="shared" si="36"/>
        <v>429</v>
      </c>
      <c r="B435" s="25">
        <v>230826</v>
      </c>
      <c r="C435" s="26" t="s">
        <v>73</v>
      </c>
      <c r="D435" s="23" t="s">
        <v>706</v>
      </c>
      <c r="E435" s="20">
        <v>31</v>
      </c>
      <c r="F435" s="19">
        <v>21</v>
      </c>
      <c r="G435" s="20">
        <f t="shared" si="37"/>
        <v>10</v>
      </c>
      <c r="H435" s="21">
        <v>88.407515717714432</v>
      </c>
      <c r="I435" s="21">
        <f t="shared" si="38"/>
        <v>884.07515717714432</v>
      </c>
      <c r="J435" s="20"/>
      <c r="K435" s="20">
        <v>80</v>
      </c>
      <c r="L435" s="36">
        <f t="shared" si="39"/>
        <v>964</v>
      </c>
      <c r="M435" s="23">
        <v>304</v>
      </c>
      <c r="N435" s="24">
        <f t="shared" si="40"/>
        <v>1268</v>
      </c>
      <c r="O435" s="23">
        <v>334</v>
      </c>
      <c r="P435" s="24">
        <f t="shared" si="41"/>
        <v>1602</v>
      </c>
    </row>
    <row r="436" spans="1:16" ht="15.75" x14ac:dyDescent="0.25">
      <c r="A436" s="16">
        <f t="shared" si="36"/>
        <v>430</v>
      </c>
      <c r="B436" s="25">
        <v>230849</v>
      </c>
      <c r="C436" s="26" t="s">
        <v>201</v>
      </c>
      <c r="D436" s="23" t="s">
        <v>761</v>
      </c>
      <c r="E436" s="20">
        <v>31</v>
      </c>
      <c r="F436" s="19">
        <v>31</v>
      </c>
      <c r="G436" s="20">
        <f t="shared" si="37"/>
        <v>0</v>
      </c>
      <c r="H436" s="21">
        <v>88.407515717714432</v>
      </c>
      <c r="I436" s="21">
        <f t="shared" si="38"/>
        <v>0</v>
      </c>
      <c r="J436" s="20"/>
      <c r="K436" s="20"/>
      <c r="L436" s="36">
        <f t="shared" si="39"/>
        <v>0</v>
      </c>
      <c r="M436" s="23">
        <v>330</v>
      </c>
      <c r="N436" s="24">
        <f t="shared" si="40"/>
        <v>330</v>
      </c>
      <c r="O436" s="23">
        <v>0</v>
      </c>
      <c r="P436" s="24">
        <f t="shared" si="41"/>
        <v>330</v>
      </c>
    </row>
    <row r="437" spans="1:16" ht="15.75" x14ac:dyDescent="0.25">
      <c r="A437" s="16">
        <f t="shared" si="36"/>
        <v>431</v>
      </c>
      <c r="B437" s="25">
        <v>230852</v>
      </c>
      <c r="C437" s="26" t="s">
        <v>202</v>
      </c>
      <c r="D437" s="23" t="s">
        <v>748</v>
      </c>
      <c r="E437" s="20">
        <v>31</v>
      </c>
      <c r="F437" s="19">
        <v>31</v>
      </c>
      <c r="G437" s="20">
        <f t="shared" si="37"/>
        <v>0</v>
      </c>
      <c r="H437" s="21">
        <v>88.407515717714432</v>
      </c>
      <c r="I437" s="21">
        <f t="shared" si="38"/>
        <v>0</v>
      </c>
      <c r="J437" s="20"/>
      <c r="K437" s="20"/>
      <c r="L437" s="36">
        <f t="shared" si="39"/>
        <v>0</v>
      </c>
      <c r="M437" s="23">
        <v>304</v>
      </c>
      <c r="N437" s="24">
        <f t="shared" si="40"/>
        <v>304</v>
      </c>
      <c r="O437" s="23">
        <v>0</v>
      </c>
      <c r="P437" s="24">
        <f t="shared" si="41"/>
        <v>304</v>
      </c>
    </row>
    <row r="438" spans="1:16" ht="15.75" x14ac:dyDescent="0.25">
      <c r="A438" s="16">
        <f t="shared" si="36"/>
        <v>432</v>
      </c>
      <c r="B438" s="25">
        <v>230853</v>
      </c>
      <c r="C438" s="26" t="s">
        <v>203</v>
      </c>
      <c r="D438" s="23" t="s">
        <v>715</v>
      </c>
      <c r="E438" s="20">
        <v>31</v>
      </c>
      <c r="F438" s="19">
        <v>31</v>
      </c>
      <c r="G438" s="20">
        <f t="shared" si="37"/>
        <v>0</v>
      </c>
      <c r="H438" s="21">
        <v>88.407515717714432</v>
      </c>
      <c r="I438" s="21">
        <f t="shared" si="38"/>
        <v>0</v>
      </c>
      <c r="J438" s="20"/>
      <c r="K438" s="20"/>
      <c r="L438" s="36">
        <f t="shared" si="39"/>
        <v>0</v>
      </c>
      <c r="M438" s="23">
        <v>330</v>
      </c>
      <c r="N438" s="24">
        <f t="shared" si="40"/>
        <v>330</v>
      </c>
      <c r="O438" s="23">
        <v>0</v>
      </c>
      <c r="P438" s="24">
        <f t="shared" si="41"/>
        <v>330</v>
      </c>
    </row>
    <row r="439" spans="1:16" ht="15.75" x14ac:dyDescent="0.25">
      <c r="A439" s="16">
        <f t="shared" si="36"/>
        <v>433</v>
      </c>
      <c r="B439" s="25">
        <v>230860</v>
      </c>
      <c r="C439" s="26" t="s">
        <v>204</v>
      </c>
      <c r="D439" s="23" t="s">
        <v>714</v>
      </c>
      <c r="E439" s="20">
        <v>31</v>
      </c>
      <c r="F439" s="19"/>
      <c r="G439" s="20">
        <f t="shared" si="37"/>
        <v>31</v>
      </c>
      <c r="H439" s="21">
        <v>88.407515717714432</v>
      </c>
      <c r="I439" s="21">
        <f t="shared" si="38"/>
        <v>2740.6329872491474</v>
      </c>
      <c r="J439" s="20">
        <v>30</v>
      </c>
      <c r="K439" s="20">
        <v>80</v>
      </c>
      <c r="L439" s="36">
        <f t="shared" si="39"/>
        <v>2851</v>
      </c>
      <c r="M439" s="23">
        <v>381</v>
      </c>
      <c r="N439" s="24">
        <f t="shared" si="40"/>
        <v>3232</v>
      </c>
      <c r="O439" s="23">
        <v>1036</v>
      </c>
      <c r="P439" s="24">
        <f t="shared" si="41"/>
        <v>4268</v>
      </c>
    </row>
    <row r="440" spans="1:16" ht="15.75" x14ac:dyDescent="0.25">
      <c r="A440" s="16">
        <f t="shared" si="36"/>
        <v>434</v>
      </c>
      <c r="B440" s="25">
        <v>230867</v>
      </c>
      <c r="C440" s="26" t="s">
        <v>205</v>
      </c>
      <c r="D440" s="23" t="s">
        <v>747</v>
      </c>
      <c r="E440" s="20">
        <v>31</v>
      </c>
      <c r="F440" s="19">
        <v>31</v>
      </c>
      <c r="G440" s="20">
        <f t="shared" si="37"/>
        <v>0</v>
      </c>
      <c r="H440" s="21">
        <v>88.407515717714432</v>
      </c>
      <c r="I440" s="21">
        <f t="shared" si="38"/>
        <v>0</v>
      </c>
      <c r="J440" s="20"/>
      <c r="K440" s="20"/>
      <c r="L440" s="36">
        <f t="shared" si="39"/>
        <v>0</v>
      </c>
      <c r="M440" s="23">
        <v>343</v>
      </c>
      <c r="N440" s="24">
        <f t="shared" si="40"/>
        <v>343</v>
      </c>
      <c r="O440" s="23">
        <v>0</v>
      </c>
      <c r="P440" s="24">
        <f t="shared" si="41"/>
        <v>343</v>
      </c>
    </row>
    <row r="441" spans="1:16" ht="15.75" x14ac:dyDescent="0.25">
      <c r="A441" s="16">
        <f t="shared" si="36"/>
        <v>435</v>
      </c>
      <c r="B441" s="25">
        <v>230872</v>
      </c>
      <c r="C441" s="26" t="s">
        <v>206</v>
      </c>
      <c r="D441" s="23" t="s">
        <v>764</v>
      </c>
      <c r="E441" s="20">
        <v>31</v>
      </c>
      <c r="F441" s="19">
        <v>29</v>
      </c>
      <c r="G441" s="20">
        <f t="shared" si="37"/>
        <v>2</v>
      </c>
      <c r="H441" s="21">
        <v>88.407515717714432</v>
      </c>
      <c r="I441" s="21">
        <f t="shared" si="38"/>
        <v>176.81503143542886</v>
      </c>
      <c r="J441" s="20">
        <v>12</v>
      </c>
      <c r="K441" s="20">
        <v>80</v>
      </c>
      <c r="L441" s="36">
        <f t="shared" si="39"/>
        <v>269</v>
      </c>
      <c r="M441" s="23">
        <v>292</v>
      </c>
      <c r="N441" s="24">
        <f t="shared" si="40"/>
        <v>561</v>
      </c>
      <c r="O441" s="23">
        <v>67</v>
      </c>
      <c r="P441" s="24">
        <f t="shared" si="41"/>
        <v>628</v>
      </c>
    </row>
    <row r="442" spans="1:16" ht="15.75" x14ac:dyDescent="0.25">
      <c r="A442" s="16">
        <f t="shared" si="36"/>
        <v>436</v>
      </c>
      <c r="B442" s="25">
        <v>230877</v>
      </c>
      <c r="C442" s="26" t="s">
        <v>207</v>
      </c>
      <c r="D442" s="23" t="s">
        <v>755</v>
      </c>
      <c r="E442" s="20">
        <v>31</v>
      </c>
      <c r="F442" s="19">
        <v>31</v>
      </c>
      <c r="G442" s="20">
        <f t="shared" si="37"/>
        <v>0</v>
      </c>
      <c r="H442" s="21">
        <v>88.407515717714432</v>
      </c>
      <c r="I442" s="21">
        <f t="shared" si="38"/>
        <v>0</v>
      </c>
      <c r="J442" s="20"/>
      <c r="K442" s="20"/>
      <c r="L442" s="36">
        <f t="shared" si="39"/>
        <v>0</v>
      </c>
      <c r="M442" s="23">
        <v>292</v>
      </c>
      <c r="N442" s="24">
        <f t="shared" si="40"/>
        <v>292</v>
      </c>
      <c r="O442" s="23">
        <v>0</v>
      </c>
      <c r="P442" s="24">
        <f t="shared" si="41"/>
        <v>292</v>
      </c>
    </row>
    <row r="443" spans="1:16" ht="15.75" x14ac:dyDescent="0.25">
      <c r="A443" s="16">
        <f t="shared" si="36"/>
        <v>437</v>
      </c>
      <c r="B443" s="25">
        <v>230897</v>
      </c>
      <c r="C443" s="26" t="s">
        <v>208</v>
      </c>
      <c r="D443" s="23" t="s">
        <v>762</v>
      </c>
      <c r="E443" s="20">
        <v>31</v>
      </c>
      <c r="F443" s="19">
        <v>26</v>
      </c>
      <c r="G443" s="20">
        <f t="shared" si="37"/>
        <v>5</v>
      </c>
      <c r="H443" s="21">
        <v>88.407515717714432</v>
      </c>
      <c r="I443" s="21">
        <f t="shared" si="38"/>
        <v>442.03757858857216</v>
      </c>
      <c r="J443" s="20">
        <v>125</v>
      </c>
      <c r="K443" s="20">
        <v>80</v>
      </c>
      <c r="L443" s="36">
        <f t="shared" si="39"/>
        <v>647</v>
      </c>
      <c r="M443" s="23">
        <v>556</v>
      </c>
      <c r="N443" s="24">
        <f t="shared" si="40"/>
        <v>1203</v>
      </c>
      <c r="O443" s="23">
        <v>167</v>
      </c>
      <c r="P443" s="24">
        <f t="shared" si="41"/>
        <v>1370</v>
      </c>
    </row>
    <row r="444" spans="1:16" ht="15.75" x14ac:dyDescent="0.25">
      <c r="A444" s="16">
        <f t="shared" si="36"/>
        <v>438</v>
      </c>
      <c r="B444" s="25">
        <v>230908</v>
      </c>
      <c r="C444" s="26" t="s">
        <v>209</v>
      </c>
      <c r="D444" s="23" t="s">
        <v>705</v>
      </c>
      <c r="E444" s="20">
        <v>31</v>
      </c>
      <c r="F444" s="19">
        <v>31</v>
      </c>
      <c r="G444" s="20">
        <f t="shared" si="37"/>
        <v>0</v>
      </c>
      <c r="H444" s="21">
        <v>88.407515717714432</v>
      </c>
      <c r="I444" s="21">
        <f t="shared" si="38"/>
        <v>0</v>
      </c>
      <c r="J444" s="20"/>
      <c r="K444" s="20"/>
      <c r="L444" s="36">
        <f t="shared" si="39"/>
        <v>0</v>
      </c>
      <c r="M444" s="23">
        <v>330</v>
      </c>
      <c r="N444" s="24">
        <f t="shared" si="40"/>
        <v>330</v>
      </c>
      <c r="O444" s="23">
        <v>0</v>
      </c>
      <c r="P444" s="24">
        <f t="shared" si="41"/>
        <v>330</v>
      </c>
    </row>
    <row r="445" spans="1:16" ht="15.75" x14ac:dyDescent="0.25">
      <c r="A445" s="16">
        <f t="shared" si="36"/>
        <v>439</v>
      </c>
      <c r="B445" s="25">
        <v>230915</v>
      </c>
      <c r="C445" s="26" t="s">
        <v>210</v>
      </c>
      <c r="D445" s="23" t="s">
        <v>761</v>
      </c>
      <c r="E445" s="20">
        <v>31</v>
      </c>
      <c r="F445" s="19">
        <v>31</v>
      </c>
      <c r="G445" s="20">
        <f t="shared" si="37"/>
        <v>0</v>
      </c>
      <c r="H445" s="21">
        <v>88.407515717714432</v>
      </c>
      <c r="I445" s="21">
        <f t="shared" si="38"/>
        <v>0</v>
      </c>
      <c r="J445" s="20"/>
      <c r="K445" s="20"/>
      <c r="L445" s="36">
        <f t="shared" si="39"/>
        <v>0</v>
      </c>
      <c r="M445" s="23">
        <v>304</v>
      </c>
      <c r="N445" s="24">
        <f t="shared" si="40"/>
        <v>304</v>
      </c>
      <c r="O445" s="23">
        <v>0</v>
      </c>
      <c r="P445" s="24">
        <f t="shared" si="41"/>
        <v>304</v>
      </c>
    </row>
    <row r="446" spans="1:16" ht="15.75" x14ac:dyDescent="0.25">
      <c r="A446" s="16">
        <f t="shared" si="36"/>
        <v>440</v>
      </c>
      <c r="B446" s="25">
        <v>230926</v>
      </c>
      <c r="C446" s="26" t="s">
        <v>211</v>
      </c>
      <c r="D446" s="23" t="s">
        <v>705</v>
      </c>
      <c r="E446" s="20">
        <v>31</v>
      </c>
      <c r="F446" s="19"/>
      <c r="G446" s="20">
        <f t="shared" si="37"/>
        <v>31</v>
      </c>
      <c r="H446" s="21">
        <v>88.407515717714432</v>
      </c>
      <c r="I446" s="21">
        <f t="shared" si="38"/>
        <v>2740.6329872491474</v>
      </c>
      <c r="J446" s="20"/>
      <c r="K446" s="20">
        <v>80</v>
      </c>
      <c r="L446" s="36">
        <f t="shared" si="39"/>
        <v>2821</v>
      </c>
      <c r="M446" s="23">
        <v>381</v>
      </c>
      <c r="N446" s="24">
        <f t="shared" si="40"/>
        <v>3202</v>
      </c>
      <c r="O446" s="23">
        <v>1036</v>
      </c>
      <c r="P446" s="24">
        <f t="shared" si="41"/>
        <v>4238</v>
      </c>
    </row>
    <row r="447" spans="1:16" ht="15.75" x14ac:dyDescent="0.25">
      <c r="A447" s="16">
        <f t="shared" si="36"/>
        <v>441</v>
      </c>
      <c r="B447" s="25">
        <v>230932</v>
      </c>
      <c r="C447" s="26" t="s">
        <v>212</v>
      </c>
      <c r="D447" s="23" t="s">
        <v>765</v>
      </c>
      <c r="E447" s="20">
        <v>31</v>
      </c>
      <c r="F447" s="19">
        <v>31</v>
      </c>
      <c r="G447" s="20">
        <f t="shared" si="37"/>
        <v>0</v>
      </c>
      <c r="H447" s="21">
        <v>88.407515717714432</v>
      </c>
      <c r="I447" s="21">
        <f t="shared" si="38"/>
        <v>0</v>
      </c>
      <c r="J447" s="20"/>
      <c r="K447" s="20"/>
      <c r="L447" s="36">
        <f t="shared" si="39"/>
        <v>0</v>
      </c>
      <c r="M447" s="23">
        <v>317</v>
      </c>
      <c r="N447" s="24">
        <f t="shared" si="40"/>
        <v>317</v>
      </c>
      <c r="O447" s="23">
        <v>0</v>
      </c>
      <c r="P447" s="24">
        <f t="shared" si="41"/>
        <v>317</v>
      </c>
    </row>
    <row r="448" spans="1:16" ht="15.75" x14ac:dyDescent="0.25">
      <c r="A448" s="16">
        <f t="shared" si="36"/>
        <v>442</v>
      </c>
      <c r="B448" s="25">
        <v>230935</v>
      </c>
      <c r="C448" s="26" t="s">
        <v>213</v>
      </c>
      <c r="D448" s="23" t="s">
        <v>712</v>
      </c>
      <c r="E448" s="20">
        <v>31</v>
      </c>
      <c r="F448" s="19">
        <v>4</v>
      </c>
      <c r="G448" s="20">
        <f t="shared" si="37"/>
        <v>27</v>
      </c>
      <c r="H448" s="21">
        <v>88.407515717714432</v>
      </c>
      <c r="I448" s="21">
        <f t="shared" si="38"/>
        <v>2387.0029243782897</v>
      </c>
      <c r="J448" s="20"/>
      <c r="K448" s="20">
        <v>80</v>
      </c>
      <c r="L448" s="36">
        <f t="shared" si="39"/>
        <v>2467</v>
      </c>
      <c r="M448" s="23">
        <v>343</v>
      </c>
      <c r="N448" s="24">
        <f t="shared" si="40"/>
        <v>2810</v>
      </c>
      <c r="O448" s="23">
        <v>902</v>
      </c>
      <c r="P448" s="24">
        <f t="shared" si="41"/>
        <v>3712</v>
      </c>
    </row>
    <row r="449" spans="1:16" ht="15.75" x14ac:dyDescent="0.25">
      <c r="A449" s="16">
        <f t="shared" si="36"/>
        <v>443</v>
      </c>
      <c r="B449" s="25">
        <v>230939</v>
      </c>
      <c r="C449" s="26" t="s">
        <v>214</v>
      </c>
      <c r="D449" s="23" t="s">
        <v>766</v>
      </c>
      <c r="E449" s="20">
        <v>31</v>
      </c>
      <c r="F449" s="19">
        <v>31</v>
      </c>
      <c r="G449" s="20">
        <f t="shared" si="37"/>
        <v>0</v>
      </c>
      <c r="H449" s="21">
        <v>88.407515717714432</v>
      </c>
      <c r="I449" s="21">
        <f t="shared" si="38"/>
        <v>0</v>
      </c>
      <c r="J449" s="20"/>
      <c r="K449" s="20"/>
      <c r="L449" s="36">
        <f t="shared" si="39"/>
        <v>0</v>
      </c>
      <c r="M449" s="23">
        <v>330</v>
      </c>
      <c r="N449" s="24">
        <f t="shared" si="40"/>
        <v>330</v>
      </c>
      <c r="O449" s="23">
        <v>0</v>
      </c>
      <c r="P449" s="24">
        <f t="shared" si="41"/>
        <v>330</v>
      </c>
    </row>
    <row r="450" spans="1:16" ht="15.75" x14ac:dyDescent="0.25">
      <c r="A450" s="16">
        <f t="shared" si="36"/>
        <v>444</v>
      </c>
      <c r="B450" s="25">
        <v>230952</v>
      </c>
      <c r="C450" s="26" t="s">
        <v>215</v>
      </c>
      <c r="D450" s="23" t="s">
        <v>767</v>
      </c>
      <c r="E450" s="20">
        <v>31</v>
      </c>
      <c r="F450" s="19">
        <v>31</v>
      </c>
      <c r="G450" s="20">
        <f t="shared" si="37"/>
        <v>0</v>
      </c>
      <c r="H450" s="21">
        <v>88.407515717714432</v>
      </c>
      <c r="I450" s="21">
        <f t="shared" si="38"/>
        <v>0</v>
      </c>
      <c r="J450" s="20"/>
      <c r="K450" s="20"/>
      <c r="L450" s="36">
        <f t="shared" si="39"/>
        <v>0</v>
      </c>
      <c r="M450" s="23">
        <v>500</v>
      </c>
      <c r="N450" s="24">
        <f t="shared" si="40"/>
        <v>500</v>
      </c>
      <c r="O450" s="23">
        <v>0</v>
      </c>
      <c r="P450" s="24">
        <f t="shared" si="41"/>
        <v>500</v>
      </c>
    </row>
    <row r="451" spans="1:16" ht="15.75" x14ac:dyDescent="0.25">
      <c r="A451" s="16">
        <f t="shared" si="36"/>
        <v>445</v>
      </c>
      <c r="B451" s="25">
        <v>230960</v>
      </c>
      <c r="C451" s="26" t="s">
        <v>216</v>
      </c>
      <c r="D451" s="23" t="s">
        <v>759</v>
      </c>
      <c r="E451" s="20">
        <v>31</v>
      </c>
      <c r="F451" s="19">
        <v>31</v>
      </c>
      <c r="G451" s="20">
        <f t="shared" si="37"/>
        <v>0</v>
      </c>
      <c r="H451" s="21">
        <v>88.407515717714432</v>
      </c>
      <c r="I451" s="21">
        <f t="shared" si="38"/>
        <v>0</v>
      </c>
      <c r="J451" s="20"/>
      <c r="K451" s="20"/>
      <c r="L451" s="36">
        <f t="shared" si="39"/>
        <v>0</v>
      </c>
      <c r="M451" s="23">
        <v>355</v>
      </c>
      <c r="N451" s="24">
        <f t="shared" si="40"/>
        <v>355</v>
      </c>
      <c r="O451" s="23">
        <v>0</v>
      </c>
      <c r="P451" s="24">
        <f t="shared" si="41"/>
        <v>355</v>
      </c>
    </row>
    <row r="452" spans="1:16" ht="15.75" x14ac:dyDescent="0.25">
      <c r="A452" s="16">
        <f t="shared" si="36"/>
        <v>446</v>
      </c>
      <c r="B452" s="25">
        <v>230961</v>
      </c>
      <c r="C452" s="26" t="s">
        <v>217</v>
      </c>
      <c r="D452" s="23" t="s">
        <v>718</v>
      </c>
      <c r="E452" s="20">
        <v>31</v>
      </c>
      <c r="F452" s="19"/>
      <c r="G452" s="20">
        <f t="shared" si="37"/>
        <v>31</v>
      </c>
      <c r="H452" s="21">
        <v>88.407515717714432</v>
      </c>
      <c r="I452" s="21">
        <f t="shared" si="38"/>
        <v>2740.6329872491474</v>
      </c>
      <c r="J452" s="20">
        <v>424</v>
      </c>
      <c r="K452" s="20">
        <v>80</v>
      </c>
      <c r="L452" s="36">
        <f t="shared" si="39"/>
        <v>3245</v>
      </c>
      <c r="M452" s="23">
        <v>381</v>
      </c>
      <c r="N452" s="24">
        <f t="shared" si="40"/>
        <v>3626</v>
      </c>
      <c r="O452" s="23">
        <v>1036</v>
      </c>
      <c r="P452" s="24">
        <f t="shared" si="41"/>
        <v>4662</v>
      </c>
    </row>
    <row r="453" spans="1:16" ht="15.75" x14ac:dyDescent="0.25">
      <c r="A453" s="16">
        <f t="shared" si="36"/>
        <v>447</v>
      </c>
      <c r="B453" s="25">
        <v>230969</v>
      </c>
      <c r="C453" s="26" t="s">
        <v>218</v>
      </c>
      <c r="D453" s="23" t="s">
        <v>734</v>
      </c>
      <c r="E453" s="20">
        <v>31</v>
      </c>
      <c r="F453" s="19">
        <v>31</v>
      </c>
      <c r="G453" s="20">
        <f t="shared" si="37"/>
        <v>0</v>
      </c>
      <c r="H453" s="21">
        <v>88.407515717714432</v>
      </c>
      <c r="I453" s="21">
        <f t="shared" si="38"/>
        <v>0</v>
      </c>
      <c r="J453" s="20"/>
      <c r="K453" s="20"/>
      <c r="L453" s="36">
        <f t="shared" si="39"/>
        <v>0</v>
      </c>
      <c r="M453" s="23">
        <v>266</v>
      </c>
      <c r="N453" s="24">
        <f t="shared" si="40"/>
        <v>266</v>
      </c>
      <c r="O453" s="23">
        <v>0</v>
      </c>
      <c r="P453" s="24">
        <f t="shared" si="41"/>
        <v>266</v>
      </c>
    </row>
    <row r="454" spans="1:16" ht="15.75" x14ac:dyDescent="0.25">
      <c r="A454" s="16">
        <f t="shared" si="36"/>
        <v>448</v>
      </c>
      <c r="B454" s="25">
        <v>230972</v>
      </c>
      <c r="C454" s="26" t="s">
        <v>768</v>
      </c>
      <c r="D454" s="23" t="s">
        <v>735</v>
      </c>
      <c r="E454" s="20">
        <v>31</v>
      </c>
      <c r="F454" s="19">
        <v>31</v>
      </c>
      <c r="G454" s="20">
        <f t="shared" si="37"/>
        <v>0</v>
      </c>
      <c r="H454" s="21">
        <v>88.407515717714432</v>
      </c>
      <c r="I454" s="21">
        <f t="shared" si="38"/>
        <v>0</v>
      </c>
      <c r="J454" s="20"/>
      <c r="K454" s="20"/>
      <c r="L454" s="36">
        <f t="shared" si="39"/>
        <v>0</v>
      </c>
      <c r="M454" s="23">
        <v>304</v>
      </c>
      <c r="N454" s="24">
        <f t="shared" si="40"/>
        <v>304</v>
      </c>
      <c r="O454" s="23">
        <v>0</v>
      </c>
      <c r="P454" s="24">
        <f t="shared" si="41"/>
        <v>304</v>
      </c>
    </row>
    <row r="455" spans="1:16" ht="15.75" x14ac:dyDescent="0.25">
      <c r="A455" s="16">
        <f t="shared" ref="A455:A518" si="42">ROW()-ROW($A$6)</f>
        <v>449</v>
      </c>
      <c r="B455" s="25">
        <v>230973</v>
      </c>
      <c r="C455" s="26" t="s">
        <v>769</v>
      </c>
      <c r="D455" s="23" t="s">
        <v>765</v>
      </c>
      <c r="E455" s="20">
        <v>31</v>
      </c>
      <c r="F455" s="19">
        <v>31</v>
      </c>
      <c r="G455" s="20">
        <f t="shared" si="37"/>
        <v>0</v>
      </c>
      <c r="H455" s="21">
        <v>88.407515717714432</v>
      </c>
      <c r="I455" s="21">
        <f t="shared" si="38"/>
        <v>0</v>
      </c>
      <c r="J455" s="20"/>
      <c r="K455" s="20"/>
      <c r="L455" s="36">
        <f t="shared" si="39"/>
        <v>0</v>
      </c>
      <c r="M455" s="23">
        <v>343</v>
      </c>
      <c r="N455" s="24">
        <f t="shared" si="40"/>
        <v>343</v>
      </c>
      <c r="O455" s="23">
        <v>0</v>
      </c>
      <c r="P455" s="24">
        <f t="shared" si="41"/>
        <v>343</v>
      </c>
    </row>
    <row r="456" spans="1:16" ht="15.75" x14ac:dyDescent="0.25">
      <c r="A456" s="16">
        <f t="shared" si="42"/>
        <v>450</v>
      </c>
      <c r="B456" s="25">
        <v>230977</v>
      </c>
      <c r="C456" s="26" t="s">
        <v>219</v>
      </c>
      <c r="D456" s="23" t="s">
        <v>744</v>
      </c>
      <c r="E456" s="20">
        <v>31</v>
      </c>
      <c r="F456" s="19">
        <v>31</v>
      </c>
      <c r="G456" s="20">
        <f t="shared" ref="G456:G519" si="43">E456-F456</f>
        <v>0</v>
      </c>
      <c r="H456" s="21">
        <v>88.407515717714432</v>
      </c>
      <c r="I456" s="21">
        <f t="shared" ref="I456:I519" si="44">G456*H456</f>
        <v>0</v>
      </c>
      <c r="J456" s="20"/>
      <c r="K456" s="20"/>
      <c r="L456" s="36">
        <f t="shared" ref="L456:L519" si="45">ROUND(I456+J456+K456,0)</f>
        <v>0</v>
      </c>
      <c r="M456" s="23">
        <v>304</v>
      </c>
      <c r="N456" s="24">
        <f t="shared" ref="N456:N519" si="46">L456+M456</f>
        <v>304</v>
      </c>
      <c r="O456" s="23">
        <v>0</v>
      </c>
      <c r="P456" s="24">
        <f t="shared" ref="P456:P519" si="47">N456+O456</f>
        <v>304</v>
      </c>
    </row>
    <row r="457" spans="1:16" ht="15.75" x14ac:dyDescent="0.25">
      <c r="A457" s="16">
        <f t="shared" si="42"/>
        <v>451</v>
      </c>
      <c r="B457" s="25">
        <v>230979</v>
      </c>
      <c r="C457" s="26" t="s">
        <v>220</v>
      </c>
      <c r="D457" s="23" t="s">
        <v>699</v>
      </c>
      <c r="E457" s="20">
        <v>31</v>
      </c>
      <c r="F457" s="19">
        <v>31</v>
      </c>
      <c r="G457" s="20">
        <f t="shared" si="43"/>
        <v>0</v>
      </c>
      <c r="H457" s="21">
        <v>88.407515717714432</v>
      </c>
      <c r="I457" s="21">
        <f t="shared" si="44"/>
        <v>0</v>
      </c>
      <c r="J457" s="20"/>
      <c r="K457" s="20"/>
      <c r="L457" s="36">
        <f t="shared" si="45"/>
        <v>0</v>
      </c>
      <c r="M457" s="23">
        <v>330</v>
      </c>
      <c r="N457" s="24">
        <f t="shared" si="46"/>
        <v>330</v>
      </c>
      <c r="O457" s="23">
        <v>0</v>
      </c>
      <c r="P457" s="24">
        <f t="shared" si="47"/>
        <v>330</v>
      </c>
    </row>
    <row r="458" spans="1:16" ht="15.75" x14ac:dyDescent="0.25">
      <c r="A458" s="16">
        <f t="shared" si="42"/>
        <v>452</v>
      </c>
      <c r="B458" s="25">
        <v>230989</v>
      </c>
      <c r="C458" s="26" t="s">
        <v>221</v>
      </c>
      <c r="D458" s="23" t="s">
        <v>741</v>
      </c>
      <c r="E458" s="20">
        <v>31</v>
      </c>
      <c r="F458" s="19">
        <v>31</v>
      </c>
      <c r="G458" s="20">
        <f t="shared" si="43"/>
        <v>0</v>
      </c>
      <c r="H458" s="21">
        <v>88.407515717714432</v>
      </c>
      <c r="I458" s="21">
        <f t="shared" si="44"/>
        <v>0</v>
      </c>
      <c r="J458" s="20"/>
      <c r="K458" s="20"/>
      <c r="L458" s="36">
        <f t="shared" si="45"/>
        <v>0</v>
      </c>
      <c r="M458" s="23">
        <v>317</v>
      </c>
      <c r="N458" s="24">
        <f t="shared" si="46"/>
        <v>317</v>
      </c>
      <c r="O458" s="23">
        <v>0</v>
      </c>
      <c r="P458" s="24">
        <f t="shared" si="47"/>
        <v>317</v>
      </c>
    </row>
    <row r="459" spans="1:16" ht="15.75" x14ac:dyDescent="0.25">
      <c r="A459" s="16">
        <f t="shared" si="42"/>
        <v>453</v>
      </c>
      <c r="B459" s="25">
        <v>230991</v>
      </c>
      <c r="C459" s="26" t="s">
        <v>222</v>
      </c>
      <c r="D459" s="23" t="s">
        <v>743</v>
      </c>
      <c r="E459" s="20">
        <v>31</v>
      </c>
      <c r="F459" s="19">
        <v>29</v>
      </c>
      <c r="G459" s="20">
        <f t="shared" si="43"/>
        <v>2</v>
      </c>
      <c r="H459" s="21">
        <v>88.407515717714432</v>
      </c>
      <c r="I459" s="21">
        <f t="shared" si="44"/>
        <v>176.81503143542886</v>
      </c>
      <c r="J459" s="20"/>
      <c r="K459" s="20">
        <v>80</v>
      </c>
      <c r="L459" s="36">
        <f t="shared" si="45"/>
        <v>257</v>
      </c>
      <c r="M459" s="23">
        <v>381</v>
      </c>
      <c r="N459" s="24">
        <f t="shared" si="46"/>
        <v>638</v>
      </c>
      <c r="O459" s="23">
        <v>67</v>
      </c>
      <c r="P459" s="24">
        <f t="shared" si="47"/>
        <v>705</v>
      </c>
    </row>
    <row r="460" spans="1:16" ht="15.75" x14ac:dyDescent="0.25">
      <c r="A460" s="16">
        <f t="shared" si="42"/>
        <v>454</v>
      </c>
      <c r="B460" s="25">
        <v>230999</v>
      </c>
      <c r="C460" s="26" t="s">
        <v>223</v>
      </c>
      <c r="D460" s="23" t="s">
        <v>730</v>
      </c>
      <c r="E460" s="20">
        <v>31</v>
      </c>
      <c r="F460" s="19">
        <v>31</v>
      </c>
      <c r="G460" s="20">
        <f t="shared" si="43"/>
        <v>0</v>
      </c>
      <c r="H460" s="21">
        <v>88.407515717714432</v>
      </c>
      <c r="I460" s="21">
        <f t="shared" si="44"/>
        <v>0</v>
      </c>
      <c r="J460" s="20"/>
      <c r="K460" s="20"/>
      <c r="L460" s="36">
        <f t="shared" si="45"/>
        <v>0</v>
      </c>
      <c r="M460" s="23">
        <v>330</v>
      </c>
      <c r="N460" s="24">
        <f t="shared" si="46"/>
        <v>330</v>
      </c>
      <c r="O460" s="23">
        <v>0</v>
      </c>
      <c r="P460" s="24">
        <f t="shared" si="47"/>
        <v>330</v>
      </c>
    </row>
    <row r="461" spans="1:16" ht="15.75" x14ac:dyDescent="0.25">
      <c r="A461" s="16">
        <f t="shared" si="42"/>
        <v>455</v>
      </c>
      <c r="B461" s="25">
        <v>231002</v>
      </c>
      <c r="C461" s="26" t="s">
        <v>770</v>
      </c>
      <c r="D461" s="23" t="s">
        <v>721</v>
      </c>
      <c r="E461" s="20">
        <v>31</v>
      </c>
      <c r="F461" s="19">
        <v>31</v>
      </c>
      <c r="G461" s="20">
        <f t="shared" si="43"/>
        <v>0</v>
      </c>
      <c r="H461" s="21">
        <v>88.407515717714432</v>
      </c>
      <c r="I461" s="21">
        <f t="shared" si="44"/>
        <v>0</v>
      </c>
      <c r="J461" s="20"/>
      <c r="K461" s="20"/>
      <c r="L461" s="36">
        <f t="shared" si="45"/>
        <v>0</v>
      </c>
      <c r="M461" s="23">
        <v>241</v>
      </c>
      <c r="N461" s="24">
        <f t="shared" si="46"/>
        <v>241</v>
      </c>
      <c r="O461" s="23">
        <v>0</v>
      </c>
      <c r="P461" s="24">
        <f t="shared" si="47"/>
        <v>241</v>
      </c>
    </row>
    <row r="462" spans="1:16" ht="15.75" x14ac:dyDescent="0.25">
      <c r="A462" s="16">
        <f t="shared" si="42"/>
        <v>456</v>
      </c>
      <c r="B462" s="25">
        <v>231003</v>
      </c>
      <c r="C462" s="26" t="s">
        <v>224</v>
      </c>
      <c r="D462" s="23" t="s">
        <v>767</v>
      </c>
      <c r="E462" s="20">
        <v>31</v>
      </c>
      <c r="F462" s="19"/>
      <c r="G462" s="20">
        <f t="shared" si="43"/>
        <v>31</v>
      </c>
      <c r="H462" s="21">
        <v>88.407515717714432</v>
      </c>
      <c r="I462" s="21">
        <f t="shared" si="44"/>
        <v>2740.6329872491474</v>
      </c>
      <c r="J462" s="20">
        <v>20</v>
      </c>
      <c r="K462" s="20">
        <v>80</v>
      </c>
      <c r="L462" s="36">
        <f t="shared" si="45"/>
        <v>2841</v>
      </c>
      <c r="M462" s="23">
        <v>556</v>
      </c>
      <c r="N462" s="24">
        <f t="shared" si="46"/>
        <v>3397</v>
      </c>
      <c r="O462" s="23">
        <v>1036</v>
      </c>
      <c r="P462" s="24">
        <f t="shared" si="47"/>
        <v>4433</v>
      </c>
    </row>
    <row r="463" spans="1:16" ht="15.75" x14ac:dyDescent="0.25">
      <c r="A463" s="16">
        <f t="shared" si="42"/>
        <v>457</v>
      </c>
      <c r="B463" s="25">
        <v>231005</v>
      </c>
      <c r="C463" s="26" t="s">
        <v>225</v>
      </c>
      <c r="D463" s="23" t="s">
        <v>766</v>
      </c>
      <c r="E463" s="20">
        <v>31</v>
      </c>
      <c r="F463" s="19">
        <v>31</v>
      </c>
      <c r="G463" s="20">
        <f t="shared" si="43"/>
        <v>0</v>
      </c>
      <c r="H463" s="21">
        <v>88.407515717714432</v>
      </c>
      <c r="I463" s="21">
        <f t="shared" si="44"/>
        <v>0</v>
      </c>
      <c r="J463" s="20"/>
      <c r="K463" s="20"/>
      <c r="L463" s="36">
        <f t="shared" si="45"/>
        <v>0</v>
      </c>
      <c r="M463" s="23">
        <v>330</v>
      </c>
      <c r="N463" s="24">
        <f t="shared" si="46"/>
        <v>330</v>
      </c>
      <c r="O463" s="23">
        <v>0</v>
      </c>
      <c r="P463" s="24">
        <f t="shared" si="47"/>
        <v>330</v>
      </c>
    </row>
    <row r="464" spans="1:16" ht="15.75" x14ac:dyDescent="0.25">
      <c r="A464" s="16">
        <f t="shared" si="42"/>
        <v>458</v>
      </c>
      <c r="B464" s="25">
        <v>231013</v>
      </c>
      <c r="C464" s="26" t="s">
        <v>226</v>
      </c>
      <c r="D464" s="23" t="s">
        <v>754</v>
      </c>
      <c r="E464" s="20">
        <v>31</v>
      </c>
      <c r="F464" s="19">
        <v>31</v>
      </c>
      <c r="G464" s="20">
        <f t="shared" si="43"/>
        <v>0</v>
      </c>
      <c r="H464" s="21">
        <v>88.407515717714432</v>
      </c>
      <c r="I464" s="21">
        <f t="shared" si="44"/>
        <v>0</v>
      </c>
      <c r="J464" s="20"/>
      <c r="K464" s="20"/>
      <c r="L464" s="36">
        <f t="shared" si="45"/>
        <v>0</v>
      </c>
      <c r="M464" s="23">
        <v>343</v>
      </c>
      <c r="N464" s="24">
        <f t="shared" si="46"/>
        <v>343</v>
      </c>
      <c r="O464" s="23">
        <v>0</v>
      </c>
      <c r="P464" s="24">
        <f t="shared" si="47"/>
        <v>343</v>
      </c>
    </row>
    <row r="465" spans="1:16" ht="15.75" x14ac:dyDescent="0.25">
      <c r="A465" s="16">
        <f t="shared" si="42"/>
        <v>459</v>
      </c>
      <c r="B465" s="25">
        <v>231017</v>
      </c>
      <c r="C465" s="26" t="s">
        <v>227</v>
      </c>
      <c r="D465" s="23" t="s">
        <v>761</v>
      </c>
      <c r="E465" s="20">
        <v>31</v>
      </c>
      <c r="F465" s="19">
        <v>30</v>
      </c>
      <c r="G465" s="20">
        <f t="shared" si="43"/>
        <v>1</v>
      </c>
      <c r="H465" s="21">
        <v>88.407515717714432</v>
      </c>
      <c r="I465" s="21">
        <f t="shared" si="44"/>
        <v>88.407515717714432</v>
      </c>
      <c r="J465" s="20"/>
      <c r="K465" s="20">
        <v>80</v>
      </c>
      <c r="L465" s="36">
        <f t="shared" si="45"/>
        <v>168</v>
      </c>
      <c r="M465" s="23">
        <v>330</v>
      </c>
      <c r="N465" s="24">
        <f t="shared" si="46"/>
        <v>498</v>
      </c>
      <c r="O465" s="23">
        <v>33</v>
      </c>
      <c r="P465" s="24">
        <f t="shared" si="47"/>
        <v>531</v>
      </c>
    </row>
    <row r="466" spans="1:16" ht="15.75" x14ac:dyDescent="0.25">
      <c r="A466" s="16">
        <f t="shared" si="42"/>
        <v>460</v>
      </c>
      <c r="B466" s="25">
        <v>231018</v>
      </c>
      <c r="C466" s="26" t="s">
        <v>228</v>
      </c>
      <c r="D466" s="23" t="s">
        <v>756</v>
      </c>
      <c r="E466" s="20">
        <v>31</v>
      </c>
      <c r="F466" s="19">
        <v>31</v>
      </c>
      <c r="G466" s="20">
        <f t="shared" si="43"/>
        <v>0</v>
      </c>
      <c r="H466" s="21">
        <v>88.407515717714432</v>
      </c>
      <c r="I466" s="21">
        <f t="shared" si="44"/>
        <v>0</v>
      </c>
      <c r="J466" s="20"/>
      <c r="K466" s="20"/>
      <c r="L466" s="36">
        <f t="shared" si="45"/>
        <v>0</v>
      </c>
      <c r="M466" s="23">
        <v>330</v>
      </c>
      <c r="N466" s="24">
        <f t="shared" si="46"/>
        <v>330</v>
      </c>
      <c r="O466" s="23">
        <v>0</v>
      </c>
      <c r="P466" s="24">
        <f t="shared" si="47"/>
        <v>330</v>
      </c>
    </row>
    <row r="467" spans="1:16" ht="15.75" x14ac:dyDescent="0.25">
      <c r="A467" s="16">
        <f t="shared" si="42"/>
        <v>461</v>
      </c>
      <c r="B467" s="25">
        <v>231020</v>
      </c>
      <c r="C467" s="26" t="s">
        <v>229</v>
      </c>
      <c r="D467" s="23" t="s">
        <v>706</v>
      </c>
      <c r="E467" s="20">
        <v>31</v>
      </c>
      <c r="F467" s="19">
        <v>31</v>
      </c>
      <c r="G467" s="20">
        <f t="shared" si="43"/>
        <v>0</v>
      </c>
      <c r="H467" s="21">
        <v>88.407515717714432</v>
      </c>
      <c r="I467" s="21">
        <f t="shared" si="44"/>
        <v>0</v>
      </c>
      <c r="J467" s="20"/>
      <c r="K467" s="20"/>
      <c r="L467" s="36">
        <f t="shared" si="45"/>
        <v>0</v>
      </c>
      <c r="M467" s="23">
        <v>292</v>
      </c>
      <c r="N467" s="24">
        <f t="shared" si="46"/>
        <v>292</v>
      </c>
      <c r="O467" s="23">
        <v>0</v>
      </c>
      <c r="P467" s="24">
        <f t="shared" si="47"/>
        <v>292</v>
      </c>
    </row>
    <row r="468" spans="1:16" ht="15.75" x14ac:dyDescent="0.25">
      <c r="A468" s="16">
        <f t="shared" si="42"/>
        <v>462</v>
      </c>
      <c r="B468" s="25">
        <v>231022</v>
      </c>
      <c r="C468" s="26" t="s">
        <v>230</v>
      </c>
      <c r="D468" s="23" t="s">
        <v>735</v>
      </c>
      <c r="E468" s="20">
        <v>31</v>
      </c>
      <c r="F468" s="19">
        <v>31</v>
      </c>
      <c r="G468" s="20">
        <f t="shared" si="43"/>
        <v>0</v>
      </c>
      <c r="H468" s="21">
        <v>88.407515717714432</v>
      </c>
      <c r="I468" s="21">
        <f t="shared" si="44"/>
        <v>0</v>
      </c>
      <c r="J468" s="20"/>
      <c r="K468" s="20"/>
      <c r="L468" s="36">
        <f t="shared" si="45"/>
        <v>0</v>
      </c>
      <c r="M468" s="23">
        <v>330</v>
      </c>
      <c r="N468" s="24">
        <f t="shared" si="46"/>
        <v>330</v>
      </c>
      <c r="O468" s="23">
        <v>0</v>
      </c>
      <c r="P468" s="24">
        <f t="shared" si="47"/>
        <v>330</v>
      </c>
    </row>
    <row r="469" spans="1:16" ht="15.75" x14ac:dyDescent="0.25">
      <c r="A469" s="16">
        <f t="shared" si="42"/>
        <v>463</v>
      </c>
      <c r="B469" s="25">
        <v>231027</v>
      </c>
      <c r="C469" s="26" t="s">
        <v>231</v>
      </c>
      <c r="D469" s="23" t="s">
        <v>702</v>
      </c>
      <c r="E469" s="20">
        <v>31</v>
      </c>
      <c r="F469" s="19">
        <v>31</v>
      </c>
      <c r="G469" s="20">
        <f t="shared" si="43"/>
        <v>0</v>
      </c>
      <c r="H469" s="21">
        <v>88.407515717714432</v>
      </c>
      <c r="I469" s="21">
        <f t="shared" si="44"/>
        <v>0</v>
      </c>
      <c r="J469" s="20"/>
      <c r="K469" s="20"/>
      <c r="L469" s="36">
        <f t="shared" si="45"/>
        <v>0</v>
      </c>
      <c r="M469" s="23">
        <v>368</v>
      </c>
      <c r="N469" s="24">
        <f t="shared" si="46"/>
        <v>368</v>
      </c>
      <c r="O469" s="23">
        <v>0</v>
      </c>
      <c r="P469" s="24">
        <f t="shared" si="47"/>
        <v>368</v>
      </c>
    </row>
    <row r="470" spans="1:16" ht="15.75" x14ac:dyDescent="0.25">
      <c r="A470" s="16">
        <f t="shared" si="42"/>
        <v>464</v>
      </c>
      <c r="B470" s="25">
        <v>231039</v>
      </c>
      <c r="C470" s="26" t="s">
        <v>232</v>
      </c>
      <c r="D470" s="23" t="s">
        <v>707</v>
      </c>
      <c r="E470" s="20">
        <v>31</v>
      </c>
      <c r="F470" s="19">
        <v>19</v>
      </c>
      <c r="G470" s="20">
        <f t="shared" si="43"/>
        <v>12</v>
      </c>
      <c r="H470" s="21">
        <v>88.407515717714432</v>
      </c>
      <c r="I470" s="21">
        <f t="shared" si="44"/>
        <v>1060.8901886125732</v>
      </c>
      <c r="J470" s="20"/>
      <c r="K470" s="20">
        <v>80</v>
      </c>
      <c r="L470" s="36">
        <f t="shared" si="45"/>
        <v>1141</v>
      </c>
      <c r="M470" s="23">
        <v>304</v>
      </c>
      <c r="N470" s="24">
        <f t="shared" si="46"/>
        <v>1445</v>
      </c>
      <c r="O470" s="23">
        <v>401</v>
      </c>
      <c r="P470" s="24">
        <f t="shared" si="47"/>
        <v>1846</v>
      </c>
    </row>
    <row r="471" spans="1:16" ht="15.75" x14ac:dyDescent="0.25">
      <c r="A471" s="16">
        <f t="shared" si="42"/>
        <v>465</v>
      </c>
      <c r="B471" s="25">
        <v>231042</v>
      </c>
      <c r="C471" s="26" t="s">
        <v>233</v>
      </c>
      <c r="D471" s="23" t="s">
        <v>704</v>
      </c>
      <c r="E471" s="20">
        <v>31</v>
      </c>
      <c r="F471" s="19">
        <v>31</v>
      </c>
      <c r="G471" s="20">
        <f t="shared" si="43"/>
        <v>0</v>
      </c>
      <c r="H471" s="21">
        <v>88.407515717714432</v>
      </c>
      <c r="I471" s="21">
        <f t="shared" si="44"/>
        <v>0</v>
      </c>
      <c r="J471" s="20"/>
      <c r="K471" s="20"/>
      <c r="L471" s="36">
        <f t="shared" si="45"/>
        <v>0</v>
      </c>
      <c r="M471" s="23">
        <v>292</v>
      </c>
      <c r="N471" s="24">
        <f t="shared" si="46"/>
        <v>292</v>
      </c>
      <c r="O471" s="23">
        <v>0</v>
      </c>
      <c r="P471" s="24">
        <f t="shared" si="47"/>
        <v>292</v>
      </c>
    </row>
    <row r="472" spans="1:16" ht="15.75" x14ac:dyDescent="0.25">
      <c r="A472" s="16">
        <f t="shared" si="42"/>
        <v>466</v>
      </c>
      <c r="B472" s="25">
        <v>231044</v>
      </c>
      <c r="C472" s="26" t="s">
        <v>234</v>
      </c>
      <c r="D472" s="23" t="s">
        <v>749</v>
      </c>
      <c r="E472" s="20">
        <v>31</v>
      </c>
      <c r="F472" s="19">
        <v>31</v>
      </c>
      <c r="G472" s="20">
        <f t="shared" si="43"/>
        <v>0</v>
      </c>
      <c r="H472" s="21">
        <v>88.407515717714432</v>
      </c>
      <c r="I472" s="21">
        <f t="shared" si="44"/>
        <v>0</v>
      </c>
      <c r="J472" s="20"/>
      <c r="K472" s="20"/>
      <c r="L472" s="36">
        <f t="shared" si="45"/>
        <v>0</v>
      </c>
      <c r="M472" s="23">
        <v>355</v>
      </c>
      <c r="N472" s="24">
        <f t="shared" si="46"/>
        <v>355</v>
      </c>
      <c r="O472" s="23">
        <v>0</v>
      </c>
      <c r="P472" s="24">
        <f t="shared" si="47"/>
        <v>355</v>
      </c>
    </row>
    <row r="473" spans="1:16" ht="15.75" x14ac:dyDescent="0.25">
      <c r="A473" s="16">
        <f t="shared" si="42"/>
        <v>467</v>
      </c>
      <c r="B473" s="25">
        <v>231062</v>
      </c>
      <c r="C473" s="26" t="s">
        <v>235</v>
      </c>
      <c r="D473" s="23" t="s">
        <v>755</v>
      </c>
      <c r="E473" s="20">
        <v>31</v>
      </c>
      <c r="F473" s="19">
        <v>31</v>
      </c>
      <c r="G473" s="20">
        <f t="shared" si="43"/>
        <v>0</v>
      </c>
      <c r="H473" s="21">
        <v>88.407515717714432</v>
      </c>
      <c r="I473" s="21">
        <f t="shared" si="44"/>
        <v>0</v>
      </c>
      <c r="J473" s="20"/>
      <c r="K473" s="20"/>
      <c r="L473" s="36">
        <f t="shared" si="45"/>
        <v>0</v>
      </c>
      <c r="M473" s="23">
        <v>343</v>
      </c>
      <c r="N473" s="24">
        <f t="shared" si="46"/>
        <v>343</v>
      </c>
      <c r="O473" s="23">
        <v>0</v>
      </c>
      <c r="P473" s="24">
        <f t="shared" si="47"/>
        <v>343</v>
      </c>
    </row>
    <row r="474" spans="1:16" ht="15.75" x14ac:dyDescent="0.25">
      <c r="A474" s="16">
        <f t="shared" si="42"/>
        <v>468</v>
      </c>
      <c r="B474" s="25">
        <v>231065</v>
      </c>
      <c r="C474" s="26" t="s">
        <v>236</v>
      </c>
      <c r="D474" s="23" t="s">
        <v>758</v>
      </c>
      <c r="E474" s="20">
        <v>31</v>
      </c>
      <c r="F474" s="19">
        <v>18</v>
      </c>
      <c r="G474" s="20">
        <f t="shared" si="43"/>
        <v>13</v>
      </c>
      <c r="H474" s="21">
        <v>88.407515717714432</v>
      </c>
      <c r="I474" s="21">
        <f t="shared" si="44"/>
        <v>1149.2977043302876</v>
      </c>
      <c r="J474" s="20">
        <v>35</v>
      </c>
      <c r="K474" s="20">
        <v>80</v>
      </c>
      <c r="L474" s="36">
        <f t="shared" si="45"/>
        <v>1264</v>
      </c>
      <c r="M474" s="23">
        <v>381</v>
      </c>
      <c r="N474" s="24">
        <f t="shared" si="46"/>
        <v>1645</v>
      </c>
      <c r="O474" s="23">
        <v>434</v>
      </c>
      <c r="P474" s="24">
        <f t="shared" si="47"/>
        <v>2079</v>
      </c>
    </row>
    <row r="475" spans="1:16" ht="15.75" x14ac:dyDescent="0.25">
      <c r="A475" s="16">
        <f t="shared" si="42"/>
        <v>469</v>
      </c>
      <c r="B475" s="25">
        <v>231066</v>
      </c>
      <c r="C475" s="26" t="s">
        <v>237</v>
      </c>
      <c r="D475" s="23" t="s">
        <v>745</v>
      </c>
      <c r="E475" s="20">
        <v>31</v>
      </c>
      <c r="F475" s="19">
        <v>31</v>
      </c>
      <c r="G475" s="20">
        <f t="shared" si="43"/>
        <v>0</v>
      </c>
      <c r="H475" s="21">
        <v>88.407515717714432</v>
      </c>
      <c r="I475" s="21">
        <f t="shared" si="44"/>
        <v>0</v>
      </c>
      <c r="J475" s="20"/>
      <c r="K475" s="20"/>
      <c r="L475" s="36">
        <f t="shared" si="45"/>
        <v>0</v>
      </c>
      <c r="M475" s="23">
        <v>368</v>
      </c>
      <c r="N475" s="24">
        <f t="shared" si="46"/>
        <v>368</v>
      </c>
      <c r="O475" s="23">
        <v>0</v>
      </c>
      <c r="P475" s="24">
        <f t="shared" si="47"/>
        <v>368</v>
      </c>
    </row>
    <row r="476" spans="1:16" ht="15.75" x14ac:dyDescent="0.25">
      <c r="A476" s="16">
        <f t="shared" si="42"/>
        <v>470</v>
      </c>
      <c r="B476" s="25">
        <v>231067</v>
      </c>
      <c r="C476" s="26" t="s">
        <v>238</v>
      </c>
      <c r="D476" s="23" t="s">
        <v>756</v>
      </c>
      <c r="E476" s="20">
        <v>31</v>
      </c>
      <c r="F476" s="19">
        <v>15</v>
      </c>
      <c r="G476" s="20">
        <f t="shared" si="43"/>
        <v>16</v>
      </c>
      <c r="H476" s="21">
        <v>88.407515717714432</v>
      </c>
      <c r="I476" s="21">
        <f t="shared" si="44"/>
        <v>1414.5202514834309</v>
      </c>
      <c r="J476" s="20">
        <v>50</v>
      </c>
      <c r="K476" s="20">
        <v>80</v>
      </c>
      <c r="L476" s="36">
        <f t="shared" si="45"/>
        <v>1545</v>
      </c>
      <c r="M476" s="23">
        <v>381</v>
      </c>
      <c r="N476" s="24">
        <f t="shared" si="46"/>
        <v>1926</v>
      </c>
      <c r="O476" s="23">
        <v>535</v>
      </c>
      <c r="P476" s="24">
        <f t="shared" si="47"/>
        <v>2461</v>
      </c>
    </row>
    <row r="477" spans="1:16" ht="15.75" x14ac:dyDescent="0.25">
      <c r="A477" s="16">
        <f t="shared" si="42"/>
        <v>471</v>
      </c>
      <c r="B477" s="25">
        <v>231068</v>
      </c>
      <c r="C477" s="26" t="s">
        <v>239</v>
      </c>
      <c r="D477" s="23" t="s">
        <v>728</v>
      </c>
      <c r="E477" s="20">
        <v>31</v>
      </c>
      <c r="F477" s="19"/>
      <c r="G477" s="20">
        <f t="shared" si="43"/>
        <v>31</v>
      </c>
      <c r="H477" s="21">
        <v>88.407515717714432</v>
      </c>
      <c r="I477" s="21">
        <f t="shared" si="44"/>
        <v>2740.6329872491474</v>
      </c>
      <c r="J477" s="20">
        <v>116</v>
      </c>
      <c r="K477" s="20">
        <v>80</v>
      </c>
      <c r="L477" s="36">
        <f t="shared" si="45"/>
        <v>2937</v>
      </c>
      <c r="M477" s="23">
        <v>381</v>
      </c>
      <c r="N477" s="24">
        <f t="shared" si="46"/>
        <v>3318</v>
      </c>
      <c r="O477" s="23">
        <v>1036</v>
      </c>
      <c r="P477" s="24">
        <f t="shared" si="47"/>
        <v>4354</v>
      </c>
    </row>
    <row r="478" spans="1:16" ht="15.75" x14ac:dyDescent="0.25">
      <c r="A478" s="16">
        <f t="shared" si="42"/>
        <v>472</v>
      </c>
      <c r="B478" s="25">
        <v>231069</v>
      </c>
      <c r="C478" s="26" t="s">
        <v>240</v>
      </c>
      <c r="D478" s="23" t="s">
        <v>771</v>
      </c>
      <c r="E478" s="20">
        <v>31</v>
      </c>
      <c r="F478" s="19">
        <v>31</v>
      </c>
      <c r="G478" s="20">
        <f t="shared" si="43"/>
        <v>0</v>
      </c>
      <c r="H478" s="21">
        <v>88.407515717714432</v>
      </c>
      <c r="I478" s="21">
        <f t="shared" si="44"/>
        <v>0</v>
      </c>
      <c r="J478" s="20"/>
      <c r="K478" s="20"/>
      <c r="L478" s="36">
        <f t="shared" si="45"/>
        <v>0</v>
      </c>
      <c r="M478" s="23">
        <v>368</v>
      </c>
      <c r="N478" s="24">
        <f t="shared" si="46"/>
        <v>368</v>
      </c>
      <c r="O478" s="23">
        <v>0</v>
      </c>
      <c r="P478" s="24">
        <f t="shared" si="47"/>
        <v>368</v>
      </c>
    </row>
    <row r="479" spans="1:16" ht="15.75" x14ac:dyDescent="0.25">
      <c r="A479" s="16">
        <f t="shared" si="42"/>
        <v>473</v>
      </c>
      <c r="B479" s="25">
        <v>231070</v>
      </c>
      <c r="C479" s="26" t="s">
        <v>241</v>
      </c>
      <c r="D479" s="23" t="s">
        <v>720</v>
      </c>
      <c r="E479" s="20">
        <v>31</v>
      </c>
      <c r="F479" s="19">
        <v>16</v>
      </c>
      <c r="G479" s="20">
        <f t="shared" si="43"/>
        <v>15</v>
      </c>
      <c r="H479" s="21">
        <v>88.407515717714432</v>
      </c>
      <c r="I479" s="21">
        <f t="shared" si="44"/>
        <v>1326.1127357657165</v>
      </c>
      <c r="J479" s="20">
        <v>245</v>
      </c>
      <c r="K479" s="20">
        <v>80</v>
      </c>
      <c r="L479" s="36">
        <f t="shared" si="45"/>
        <v>1651</v>
      </c>
      <c r="M479" s="23">
        <v>368</v>
      </c>
      <c r="N479" s="24">
        <f t="shared" si="46"/>
        <v>2019</v>
      </c>
      <c r="O479" s="23">
        <v>501</v>
      </c>
      <c r="P479" s="24">
        <f t="shared" si="47"/>
        <v>2520</v>
      </c>
    </row>
    <row r="480" spans="1:16" ht="15.75" x14ac:dyDescent="0.25">
      <c r="A480" s="16">
        <f t="shared" si="42"/>
        <v>474</v>
      </c>
      <c r="B480" s="25">
        <v>231071</v>
      </c>
      <c r="C480" s="26" t="s">
        <v>242</v>
      </c>
      <c r="D480" s="23" t="s">
        <v>750</v>
      </c>
      <c r="E480" s="20">
        <v>31</v>
      </c>
      <c r="F480" s="19">
        <v>30</v>
      </c>
      <c r="G480" s="20">
        <f t="shared" si="43"/>
        <v>1</v>
      </c>
      <c r="H480" s="21">
        <v>88.407515717714432</v>
      </c>
      <c r="I480" s="21">
        <f t="shared" si="44"/>
        <v>88.407515717714432</v>
      </c>
      <c r="J480" s="20"/>
      <c r="K480" s="20">
        <v>80</v>
      </c>
      <c r="L480" s="36">
        <f t="shared" si="45"/>
        <v>168</v>
      </c>
      <c r="M480" s="23">
        <v>556</v>
      </c>
      <c r="N480" s="24">
        <f t="shared" si="46"/>
        <v>724</v>
      </c>
      <c r="O480" s="23">
        <v>33</v>
      </c>
      <c r="P480" s="24">
        <f t="shared" si="47"/>
        <v>757</v>
      </c>
    </row>
    <row r="481" spans="1:16" ht="15.75" x14ac:dyDescent="0.25">
      <c r="A481" s="16">
        <f t="shared" si="42"/>
        <v>475</v>
      </c>
      <c r="B481" s="25">
        <v>231072</v>
      </c>
      <c r="C481" s="26" t="s">
        <v>243</v>
      </c>
      <c r="D481" s="23" t="s">
        <v>765</v>
      </c>
      <c r="E481" s="20">
        <v>31</v>
      </c>
      <c r="F481" s="19">
        <v>31</v>
      </c>
      <c r="G481" s="20">
        <f t="shared" si="43"/>
        <v>0</v>
      </c>
      <c r="H481" s="21">
        <v>88.407515717714432</v>
      </c>
      <c r="I481" s="21">
        <f t="shared" si="44"/>
        <v>0</v>
      </c>
      <c r="J481" s="20"/>
      <c r="K481" s="20"/>
      <c r="L481" s="36">
        <f t="shared" si="45"/>
        <v>0</v>
      </c>
      <c r="M481" s="23">
        <v>343</v>
      </c>
      <c r="N481" s="24">
        <f t="shared" si="46"/>
        <v>343</v>
      </c>
      <c r="O481" s="23">
        <v>0</v>
      </c>
      <c r="P481" s="24">
        <f t="shared" si="47"/>
        <v>343</v>
      </c>
    </row>
    <row r="482" spans="1:16" ht="15.75" x14ac:dyDescent="0.25">
      <c r="A482" s="16">
        <f t="shared" si="42"/>
        <v>476</v>
      </c>
      <c r="B482" s="25">
        <v>231078</v>
      </c>
      <c r="C482" s="26" t="s">
        <v>244</v>
      </c>
      <c r="D482" s="23" t="s">
        <v>764</v>
      </c>
      <c r="E482" s="20">
        <v>31</v>
      </c>
      <c r="F482" s="19"/>
      <c r="G482" s="20">
        <f t="shared" si="43"/>
        <v>31</v>
      </c>
      <c r="H482" s="21">
        <v>88.407515717714432</v>
      </c>
      <c r="I482" s="21">
        <f t="shared" si="44"/>
        <v>2740.6329872491474</v>
      </c>
      <c r="J482" s="20">
        <v>140</v>
      </c>
      <c r="K482" s="20">
        <v>80</v>
      </c>
      <c r="L482" s="36">
        <f t="shared" si="45"/>
        <v>2961</v>
      </c>
      <c r="M482" s="23">
        <v>381</v>
      </c>
      <c r="N482" s="24">
        <f t="shared" si="46"/>
        <v>3342</v>
      </c>
      <c r="O482" s="23">
        <v>1036</v>
      </c>
      <c r="P482" s="24">
        <f t="shared" si="47"/>
        <v>4378</v>
      </c>
    </row>
    <row r="483" spans="1:16" ht="15.75" x14ac:dyDescent="0.25">
      <c r="A483" s="16">
        <f t="shared" si="42"/>
        <v>477</v>
      </c>
      <c r="B483" s="25">
        <v>231101</v>
      </c>
      <c r="C483" s="26" t="s">
        <v>245</v>
      </c>
      <c r="D483" s="23" t="s">
        <v>747</v>
      </c>
      <c r="E483" s="20">
        <v>31</v>
      </c>
      <c r="F483" s="19">
        <v>28</v>
      </c>
      <c r="G483" s="20">
        <f t="shared" si="43"/>
        <v>3</v>
      </c>
      <c r="H483" s="21">
        <v>88.407515717714432</v>
      </c>
      <c r="I483" s="21">
        <f t="shared" si="44"/>
        <v>265.2225471531433</v>
      </c>
      <c r="J483" s="20"/>
      <c r="K483" s="20">
        <v>80</v>
      </c>
      <c r="L483" s="36">
        <f t="shared" si="45"/>
        <v>345</v>
      </c>
      <c r="M483" s="23">
        <v>381</v>
      </c>
      <c r="N483" s="24">
        <f t="shared" si="46"/>
        <v>726</v>
      </c>
      <c r="O483" s="23">
        <v>100</v>
      </c>
      <c r="P483" s="24">
        <f t="shared" si="47"/>
        <v>826</v>
      </c>
    </row>
    <row r="484" spans="1:16" ht="15.75" x14ac:dyDescent="0.25">
      <c r="A484" s="16">
        <f t="shared" si="42"/>
        <v>478</v>
      </c>
      <c r="B484" s="25">
        <v>231105</v>
      </c>
      <c r="C484" s="26" t="s">
        <v>246</v>
      </c>
      <c r="D484" s="23" t="s">
        <v>701</v>
      </c>
      <c r="E484" s="20">
        <v>31</v>
      </c>
      <c r="F484" s="19">
        <v>31</v>
      </c>
      <c r="G484" s="20">
        <f t="shared" si="43"/>
        <v>0</v>
      </c>
      <c r="H484" s="21">
        <v>88.407515717714432</v>
      </c>
      <c r="I484" s="21">
        <f t="shared" si="44"/>
        <v>0</v>
      </c>
      <c r="J484" s="20"/>
      <c r="K484" s="20"/>
      <c r="L484" s="36">
        <f t="shared" si="45"/>
        <v>0</v>
      </c>
      <c r="M484" s="23">
        <v>292</v>
      </c>
      <c r="N484" s="24">
        <f t="shared" si="46"/>
        <v>292</v>
      </c>
      <c r="O484" s="23">
        <v>0</v>
      </c>
      <c r="P484" s="24">
        <f t="shared" si="47"/>
        <v>292</v>
      </c>
    </row>
    <row r="485" spans="1:16" ht="15.75" x14ac:dyDescent="0.25">
      <c r="A485" s="16">
        <f t="shared" si="42"/>
        <v>479</v>
      </c>
      <c r="B485" s="25">
        <v>231106</v>
      </c>
      <c r="C485" s="26" t="s">
        <v>247</v>
      </c>
      <c r="D485" s="23" t="s">
        <v>710</v>
      </c>
      <c r="E485" s="20">
        <v>31</v>
      </c>
      <c r="F485" s="19">
        <v>31</v>
      </c>
      <c r="G485" s="20">
        <f t="shared" si="43"/>
        <v>0</v>
      </c>
      <c r="H485" s="21">
        <v>88.407515717714432</v>
      </c>
      <c r="I485" s="21">
        <f t="shared" si="44"/>
        <v>0</v>
      </c>
      <c r="J485" s="20"/>
      <c r="K485" s="20"/>
      <c r="L485" s="36">
        <f t="shared" si="45"/>
        <v>0</v>
      </c>
      <c r="M485" s="23">
        <v>317</v>
      </c>
      <c r="N485" s="24">
        <f t="shared" si="46"/>
        <v>317</v>
      </c>
      <c r="O485" s="23">
        <v>0</v>
      </c>
      <c r="P485" s="24">
        <f t="shared" si="47"/>
        <v>317</v>
      </c>
    </row>
    <row r="486" spans="1:16" ht="15.75" x14ac:dyDescent="0.25">
      <c r="A486" s="16">
        <f t="shared" si="42"/>
        <v>480</v>
      </c>
      <c r="B486" s="25">
        <v>231114</v>
      </c>
      <c r="C486" s="26" t="s">
        <v>248</v>
      </c>
      <c r="D486" s="23" t="s">
        <v>740</v>
      </c>
      <c r="E486" s="20">
        <v>31</v>
      </c>
      <c r="F486" s="19">
        <v>31</v>
      </c>
      <c r="G486" s="20">
        <f t="shared" si="43"/>
        <v>0</v>
      </c>
      <c r="H486" s="21">
        <v>88.407515717714432</v>
      </c>
      <c r="I486" s="21">
        <f t="shared" si="44"/>
        <v>0</v>
      </c>
      <c r="J486" s="20"/>
      <c r="K486" s="20"/>
      <c r="L486" s="36">
        <f t="shared" si="45"/>
        <v>0</v>
      </c>
      <c r="M486" s="23">
        <v>254</v>
      </c>
      <c r="N486" s="24">
        <f t="shared" si="46"/>
        <v>254</v>
      </c>
      <c r="O486" s="23">
        <v>0</v>
      </c>
      <c r="P486" s="24">
        <f t="shared" si="47"/>
        <v>254</v>
      </c>
    </row>
    <row r="487" spans="1:16" ht="15.75" x14ac:dyDescent="0.25">
      <c r="A487" s="16">
        <f t="shared" si="42"/>
        <v>481</v>
      </c>
      <c r="B487" s="25">
        <v>231128</v>
      </c>
      <c r="C487" s="26" t="s">
        <v>249</v>
      </c>
      <c r="D487" s="23" t="s">
        <v>771</v>
      </c>
      <c r="E487" s="20">
        <v>31</v>
      </c>
      <c r="F487" s="19">
        <v>31</v>
      </c>
      <c r="G487" s="20">
        <f t="shared" si="43"/>
        <v>0</v>
      </c>
      <c r="H487" s="21">
        <v>88.407515717714432</v>
      </c>
      <c r="I487" s="21">
        <f t="shared" si="44"/>
        <v>0</v>
      </c>
      <c r="J487" s="20"/>
      <c r="K487" s="20"/>
      <c r="L487" s="36">
        <f t="shared" si="45"/>
        <v>0</v>
      </c>
      <c r="M487" s="23">
        <v>355</v>
      </c>
      <c r="N487" s="24">
        <f t="shared" si="46"/>
        <v>355</v>
      </c>
      <c r="O487" s="23">
        <v>0</v>
      </c>
      <c r="P487" s="24">
        <f t="shared" si="47"/>
        <v>355</v>
      </c>
    </row>
    <row r="488" spans="1:16" ht="15.75" x14ac:dyDescent="0.25">
      <c r="A488" s="16">
        <f t="shared" si="42"/>
        <v>482</v>
      </c>
      <c r="B488" s="25">
        <v>231138</v>
      </c>
      <c r="C488" s="26" t="s">
        <v>250</v>
      </c>
      <c r="D488" s="23" t="s">
        <v>724</v>
      </c>
      <c r="E488" s="20">
        <v>31</v>
      </c>
      <c r="F488" s="19">
        <v>31</v>
      </c>
      <c r="G488" s="20">
        <f t="shared" si="43"/>
        <v>0</v>
      </c>
      <c r="H488" s="21">
        <v>88.407515717714432</v>
      </c>
      <c r="I488" s="21">
        <f t="shared" si="44"/>
        <v>0</v>
      </c>
      <c r="J488" s="20"/>
      <c r="K488" s="20"/>
      <c r="L488" s="36">
        <f t="shared" si="45"/>
        <v>0</v>
      </c>
      <c r="M488" s="23">
        <v>330</v>
      </c>
      <c r="N488" s="24">
        <f t="shared" si="46"/>
        <v>330</v>
      </c>
      <c r="O488" s="23">
        <v>0</v>
      </c>
      <c r="P488" s="24">
        <f t="shared" si="47"/>
        <v>330</v>
      </c>
    </row>
    <row r="489" spans="1:16" ht="15.75" x14ac:dyDescent="0.25">
      <c r="A489" s="16">
        <f t="shared" si="42"/>
        <v>483</v>
      </c>
      <c r="B489" s="25">
        <v>231144</v>
      </c>
      <c r="C489" s="26" t="s">
        <v>251</v>
      </c>
      <c r="D489" s="23" t="s">
        <v>704</v>
      </c>
      <c r="E489" s="20">
        <v>31</v>
      </c>
      <c r="F489" s="19">
        <v>31</v>
      </c>
      <c r="G489" s="20">
        <f t="shared" si="43"/>
        <v>0</v>
      </c>
      <c r="H489" s="21">
        <v>88.407515717714432</v>
      </c>
      <c r="I489" s="21">
        <f t="shared" si="44"/>
        <v>0</v>
      </c>
      <c r="J489" s="20"/>
      <c r="K489" s="20"/>
      <c r="L489" s="36">
        <f t="shared" si="45"/>
        <v>0</v>
      </c>
      <c r="M489" s="23">
        <v>317</v>
      </c>
      <c r="N489" s="24">
        <f t="shared" si="46"/>
        <v>317</v>
      </c>
      <c r="O489" s="23">
        <v>0</v>
      </c>
      <c r="P489" s="24">
        <f t="shared" si="47"/>
        <v>317</v>
      </c>
    </row>
    <row r="490" spans="1:16" ht="15.75" x14ac:dyDescent="0.25">
      <c r="A490" s="16">
        <f t="shared" si="42"/>
        <v>484</v>
      </c>
      <c r="B490" s="25">
        <v>231146</v>
      </c>
      <c r="C490" s="26" t="s">
        <v>252</v>
      </c>
      <c r="D490" s="23" t="s">
        <v>757</v>
      </c>
      <c r="E490" s="20">
        <v>31</v>
      </c>
      <c r="F490" s="19">
        <v>30</v>
      </c>
      <c r="G490" s="20">
        <f t="shared" si="43"/>
        <v>1</v>
      </c>
      <c r="H490" s="21">
        <v>88.407515717714432</v>
      </c>
      <c r="I490" s="21">
        <f t="shared" si="44"/>
        <v>88.407515717714432</v>
      </c>
      <c r="J490" s="20">
        <v>30</v>
      </c>
      <c r="K490" s="20">
        <v>80</v>
      </c>
      <c r="L490" s="36">
        <f t="shared" si="45"/>
        <v>198</v>
      </c>
      <c r="M490" s="23">
        <v>355</v>
      </c>
      <c r="N490" s="24">
        <f t="shared" si="46"/>
        <v>553</v>
      </c>
      <c r="O490" s="23">
        <v>33</v>
      </c>
      <c r="P490" s="24">
        <f t="shared" si="47"/>
        <v>586</v>
      </c>
    </row>
    <row r="491" spans="1:16" ht="15.75" x14ac:dyDescent="0.25">
      <c r="A491" s="16">
        <f t="shared" si="42"/>
        <v>485</v>
      </c>
      <c r="B491" s="25">
        <v>231153</v>
      </c>
      <c r="C491" s="26" t="s">
        <v>253</v>
      </c>
      <c r="D491" s="23" t="s">
        <v>736</v>
      </c>
      <c r="E491" s="20">
        <v>31</v>
      </c>
      <c r="F491" s="19">
        <v>31</v>
      </c>
      <c r="G491" s="20">
        <f t="shared" si="43"/>
        <v>0</v>
      </c>
      <c r="H491" s="21">
        <v>88.407515717714432</v>
      </c>
      <c r="I491" s="21">
        <f t="shared" si="44"/>
        <v>0</v>
      </c>
      <c r="J491" s="20"/>
      <c r="K491" s="20"/>
      <c r="L491" s="36">
        <f t="shared" si="45"/>
        <v>0</v>
      </c>
      <c r="M491" s="23">
        <v>317</v>
      </c>
      <c r="N491" s="24">
        <f t="shared" si="46"/>
        <v>317</v>
      </c>
      <c r="O491" s="23">
        <v>0</v>
      </c>
      <c r="P491" s="24">
        <f t="shared" si="47"/>
        <v>317</v>
      </c>
    </row>
    <row r="492" spans="1:16" ht="15.75" x14ac:dyDescent="0.25">
      <c r="A492" s="16">
        <f t="shared" si="42"/>
        <v>486</v>
      </c>
      <c r="B492" s="25">
        <v>231156</v>
      </c>
      <c r="C492" s="26" t="s">
        <v>254</v>
      </c>
      <c r="D492" s="23" t="s">
        <v>717</v>
      </c>
      <c r="E492" s="20">
        <v>31</v>
      </c>
      <c r="F492" s="19">
        <v>31</v>
      </c>
      <c r="G492" s="20">
        <f t="shared" si="43"/>
        <v>0</v>
      </c>
      <c r="H492" s="21">
        <v>88.407515717714432</v>
      </c>
      <c r="I492" s="21">
        <f t="shared" si="44"/>
        <v>0</v>
      </c>
      <c r="J492" s="20"/>
      <c r="K492" s="20"/>
      <c r="L492" s="36">
        <f t="shared" si="45"/>
        <v>0</v>
      </c>
      <c r="M492" s="23">
        <v>254</v>
      </c>
      <c r="N492" s="24">
        <f t="shared" si="46"/>
        <v>254</v>
      </c>
      <c r="O492" s="23">
        <v>0</v>
      </c>
      <c r="P492" s="24">
        <f t="shared" si="47"/>
        <v>254</v>
      </c>
    </row>
    <row r="493" spans="1:16" ht="15.75" x14ac:dyDescent="0.25">
      <c r="A493" s="16">
        <f t="shared" si="42"/>
        <v>487</v>
      </c>
      <c r="B493" s="25">
        <v>231157</v>
      </c>
      <c r="C493" s="26" t="s">
        <v>255</v>
      </c>
      <c r="D493" s="23" t="s">
        <v>760</v>
      </c>
      <c r="E493" s="20">
        <v>31</v>
      </c>
      <c r="F493" s="19">
        <v>10</v>
      </c>
      <c r="G493" s="20">
        <f t="shared" si="43"/>
        <v>21</v>
      </c>
      <c r="H493" s="21">
        <v>88.407515717714432</v>
      </c>
      <c r="I493" s="21">
        <f t="shared" si="44"/>
        <v>1856.5578300720031</v>
      </c>
      <c r="J493" s="20">
        <v>710</v>
      </c>
      <c r="K493" s="20">
        <v>80</v>
      </c>
      <c r="L493" s="36">
        <f t="shared" si="45"/>
        <v>2647</v>
      </c>
      <c r="M493" s="23">
        <v>279</v>
      </c>
      <c r="N493" s="24">
        <f t="shared" si="46"/>
        <v>2926</v>
      </c>
      <c r="O493" s="23">
        <v>702</v>
      </c>
      <c r="P493" s="24">
        <f t="shared" si="47"/>
        <v>3628</v>
      </c>
    </row>
    <row r="494" spans="1:16" ht="15.75" x14ac:dyDescent="0.25">
      <c r="A494" s="16">
        <f t="shared" si="42"/>
        <v>488</v>
      </c>
      <c r="B494" s="25">
        <v>231162</v>
      </c>
      <c r="C494" s="26" t="s">
        <v>256</v>
      </c>
      <c r="D494" s="23" t="s">
        <v>760</v>
      </c>
      <c r="E494" s="20">
        <v>31</v>
      </c>
      <c r="F494" s="19">
        <v>12</v>
      </c>
      <c r="G494" s="20">
        <f t="shared" si="43"/>
        <v>19</v>
      </c>
      <c r="H494" s="21">
        <v>88.407515717714432</v>
      </c>
      <c r="I494" s="21">
        <f t="shared" si="44"/>
        <v>1679.7427986365742</v>
      </c>
      <c r="J494" s="20">
        <v>932</v>
      </c>
      <c r="K494" s="20">
        <v>80</v>
      </c>
      <c r="L494" s="36">
        <f t="shared" si="45"/>
        <v>2692</v>
      </c>
      <c r="M494" s="23">
        <v>343</v>
      </c>
      <c r="N494" s="24">
        <f t="shared" si="46"/>
        <v>3035</v>
      </c>
      <c r="O494" s="23">
        <v>635</v>
      </c>
      <c r="P494" s="24">
        <f t="shared" si="47"/>
        <v>3670</v>
      </c>
    </row>
    <row r="495" spans="1:16" ht="15.75" x14ac:dyDescent="0.25">
      <c r="A495" s="16">
        <f t="shared" si="42"/>
        <v>489</v>
      </c>
      <c r="B495" s="25">
        <v>231182</v>
      </c>
      <c r="C495" s="26" t="s">
        <v>257</v>
      </c>
      <c r="D495" s="23" t="s">
        <v>766</v>
      </c>
      <c r="E495" s="20">
        <v>31</v>
      </c>
      <c r="F495" s="19">
        <v>31</v>
      </c>
      <c r="G495" s="20">
        <f t="shared" si="43"/>
        <v>0</v>
      </c>
      <c r="H495" s="21">
        <v>88.407515717714432</v>
      </c>
      <c r="I495" s="21">
        <f t="shared" si="44"/>
        <v>0</v>
      </c>
      <c r="J495" s="20"/>
      <c r="K495" s="20"/>
      <c r="L495" s="36">
        <f t="shared" si="45"/>
        <v>0</v>
      </c>
      <c r="M495" s="23">
        <v>317</v>
      </c>
      <c r="N495" s="24">
        <f t="shared" si="46"/>
        <v>317</v>
      </c>
      <c r="O495" s="23">
        <v>0</v>
      </c>
      <c r="P495" s="24">
        <f t="shared" si="47"/>
        <v>317</v>
      </c>
    </row>
    <row r="496" spans="1:16" ht="15.75" x14ac:dyDescent="0.25">
      <c r="A496" s="16">
        <f t="shared" si="42"/>
        <v>490</v>
      </c>
      <c r="B496" s="25">
        <v>231198</v>
      </c>
      <c r="C496" s="26" t="s">
        <v>258</v>
      </c>
      <c r="D496" s="23" t="s">
        <v>764</v>
      </c>
      <c r="E496" s="20">
        <v>31</v>
      </c>
      <c r="F496" s="19">
        <v>31</v>
      </c>
      <c r="G496" s="20">
        <f t="shared" si="43"/>
        <v>0</v>
      </c>
      <c r="H496" s="21">
        <v>88.407515717714432</v>
      </c>
      <c r="I496" s="21">
        <f t="shared" si="44"/>
        <v>0</v>
      </c>
      <c r="J496" s="20"/>
      <c r="K496" s="20"/>
      <c r="L496" s="36">
        <f t="shared" si="45"/>
        <v>0</v>
      </c>
      <c r="M496" s="23">
        <v>343</v>
      </c>
      <c r="N496" s="24">
        <f t="shared" si="46"/>
        <v>343</v>
      </c>
      <c r="O496" s="23">
        <v>0</v>
      </c>
      <c r="P496" s="24">
        <f t="shared" si="47"/>
        <v>343</v>
      </c>
    </row>
    <row r="497" spans="1:16" ht="15.75" x14ac:dyDescent="0.25">
      <c r="A497" s="16">
        <f t="shared" si="42"/>
        <v>491</v>
      </c>
      <c r="B497" s="25">
        <v>231201</v>
      </c>
      <c r="C497" s="26" t="s">
        <v>259</v>
      </c>
      <c r="D497" s="23" t="s">
        <v>729</v>
      </c>
      <c r="E497" s="20">
        <v>31</v>
      </c>
      <c r="F497" s="19">
        <v>31</v>
      </c>
      <c r="G497" s="20">
        <f t="shared" si="43"/>
        <v>0</v>
      </c>
      <c r="H497" s="21">
        <v>88.407515717714432</v>
      </c>
      <c r="I497" s="21">
        <f t="shared" si="44"/>
        <v>0</v>
      </c>
      <c r="J497" s="20"/>
      <c r="K497" s="20"/>
      <c r="L497" s="36">
        <f t="shared" si="45"/>
        <v>0</v>
      </c>
      <c r="M497" s="23">
        <v>343</v>
      </c>
      <c r="N497" s="24">
        <f t="shared" si="46"/>
        <v>343</v>
      </c>
      <c r="O497" s="23">
        <v>0</v>
      </c>
      <c r="P497" s="24">
        <f t="shared" si="47"/>
        <v>343</v>
      </c>
    </row>
    <row r="498" spans="1:16" ht="15.75" x14ac:dyDescent="0.25">
      <c r="A498" s="16">
        <f t="shared" si="42"/>
        <v>492</v>
      </c>
      <c r="B498" s="25">
        <v>231203</v>
      </c>
      <c r="C498" s="26" t="s">
        <v>260</v>
      </c>
      <c r="D498" s="23" t="s">
        <v>771</v>
      </c>
      <c r="E498" s="20">
        <v>31</v>
      </c>
      <c r="F498" s="19">
        <v>31</v>
      </c>
      <c r="G498" s="20">
        <f t="shared" si="43"/>
        <v>0</v>
      </c>
      <c r="H498" s="21">
        <v>88.407515717714432</v>
      </c>
      <c r="I498" s="21">
        <f t="shared" si="44"/>
        <v>0</v>
      </c>
      <c r="J498" s="20"/>
      <c r="K498" s="20"/>
      <c r="L498" s="36">
        <f t="shared" si="45"/>
        <v>0</v>
      </c>
      <c r="M498" s="23">
        <v>304</v>
      </c>
      <c r="N498" s="24">
        <f t="shared" si="46"/>
        <v>304</v>
      </c>
      <c r="O498" s="23">
        <v>0</v>
      </c>
      <c r="P498" s="24">
        <f t="shared" si="47"/>
        <v>304</v>
      </c>
    </row>
    <row r="499" spans="1:16" ht="15.75" x14ac:dyDescent="0.25">
      <c r="A499" s="16">
        <f t="shared" si="42"/>
        <v>493</v>
      </c>
      <c r="B499" s="25">
        <v>231205</v>
      </c>
      <c r="C499" s="26" t="s">
        <v>261</v>
      </c>
      <c r="D499" s="23" t="s">
        <v>758</v>
      </c>
      <c r="E499" s="20">
        <v>31</v>
      </c>
      <c r="F499" s="19">
        <v>28</v>
      </c>
      <c r="G499" s="20">
        <f t="shared" si="43"/>
        <v>3</v>
      </c>
      <c r="H499" s="21">
        <v>88.407515717714432</v>
      </c>
      <c r="I499" s="21">
        <f t="shared" si="44"/>
        <v>265.2225471531433</v>
      </c>
      <c r="J499" s="20">
        <v>42</v>
      </c>
      <c r="K499" s="20">
        <v>80</v>
      </c>
      <c r="L499" s="36">
        <f t="shared" si="45"/>
        <v>387</v>
      </c>
      <c r="M499" s="23">
        <v>381</v>
      </c>
      <c r="N499" s="24">
        <f t="shared" si="46"/>
        <v>768</v>
      </c>
      <c r="O499" s="23">
        <v>100</v>
      </c>
      <c r="P499" s="24">
        <f t="shared" si="47"/>
        <v>868</v>
      </c>
    </row>
    <row r="500" spans="1:16" ht="15.75" x14ac:dyDescent="0.25">
      <c r="A500" s="16">
        <f t="shared" si="42"/>
        <v>494</v>
      </c>
      <c r="B500" s="25">
        <v>16807746</v>
      </c>
      <c r="C500" s="26" t="s">
        <v>262</v>
      </c>
      <c r="D500" s="23" t="s">
        <v>772</v>
      </c>
      <c r="E500" s="20">
        <v>31</v>
      </c>
      <c r="F500" s="19"/>
      <c r="G500" s="20">
        <f t="shared" si="43"/>
        <v>31</v>
      </c>
      <c r="H500" s="21">
        <v>88.407515717714432</v>
      </c>
      <c r="I500" s="21">
        <f t="shared" si="44"/>
        <v>2740.6329872491474</v>
      </c>
      <c r="J500" s="20">
        <v>450</v>
      </c>
      <c r="K500" s="20">
        <v>80</v>
      </c>
      <c r="L500" s="36">
        <f t="shared" si="45"/>
        <v>3271</v>
      </c>
      <c r="M500" s="23">
        <v>463</v>
      </c>
      <c r="N500" s="24">
        <f t="shared" si="46"/>
        <v>3734</v>
      </c>
      <c r="O500" s="23">
        <v>1036</v>
      </c>
      <c r="P500" s="24">
        <f t="shared" si="47"/>
        <v>4770</v>
      </c>
    </row>
    <row r="501" spans="1:16" ht="15.75" x14ac:dyDescent="0.25">
      <c r="A501" s="16">
        <f t="shared" si="42"/>
        <v>495</v>
      </c>
      <c r="B501" s="25">
        <v>17907559</v>
      </c>
      <c r="C501" s="26" t="s">
        <v>263</v>
      </c>
      <c r="D501" s="23" t="s">
        <v>772</v>
      </c>
      <c r="E501" s="20">
        <v>31</v>
      </c>
      <c r="F501" s="19"/>
      <c r="G501" s="20">
        <f t="shared" si="43"/>
        <v>31</v>
      </c>
      <c r="H501" s="21">
        <v>88.407515717714432</v>
      </c>
      <c r="I501" s="21">
        <f t="shared" si="44"/>
        <v>2740.6329872491474</v>
      </c>
      <c r="J501" s="20">
        <v>815</v>
      </c>
      <c r="K501" s="20">
        <v>80</v>
      </c>
      <c r="L501" s="36">
        <f t="shared" si="45"/>
        <v>3636</v>
      </c>
      <c r="M501" s="23">
        <v>556</v>
      </c>
      <c r="N501" s="24">
        <f t="shared" si="46"/>
        <v>4192</v>
      </c>
      <c r="O501" s="23">
        <v>1036</v>
      </c>
      <c r="P501" s="24">
        <f t="shared" si="47"/>
        <v>5228</v>
      </c>
    </row>
    <row r="502" spans="1:16" ht="15.75" x14ac:dyDescent="0.25">
      <c r="A502" s="16">
        <f t="shared" si="42"/>
        <v>496</v>
      </c>
      <c r="B502" s="25">
        <v>19816329</v>
      </c>
      <c r="C502" s="26" t="s">
        <v>773</v>
      </c>
      <c r="D502" s="23" t="s">
        <v>344</v>
      </c>
      <c r="E502" s="20">
        <v>31</v>
      </c>
      <c r="F502" s="19">
        <v>30</v>
      </c>
      <c r="G502" s="20">
        <f t="shared" si="43"/>
        <v>1</v>
      </c>
      <c r="H502" s="21">
        <v>88.407515717714432</v>
      </c>
      <c r="I502" s="21">
        <f t="shared" si="44"/>
        <v>88.407515717714432</v>
      </c>
      <c r="J502" s="20"/>
      <c r="K502" s="20">
        <v>80</v>
      </c>
      <c r="L502" s="36">
        <f t="shared" si="45"/>
        <v>168</v>
      </c>
      <c r="M502" s="23">
        <v>381</v>
      </c>
      <c r="N502" s="24">
        <f t="shared" si="46"/>
        <v>549</v>
      </c>
      <c r="O502" s="23">
        <v>33</v>
      </c>
      <c r="P502" s="24">
        <f t="shared" si="47"/>
        <v>582</v>
      </c>
    </row>
    <row r="503" spans="1:16" ht="15.75" x14ac:dyDescent="0.25">
      <c r="A503" s="16">
        <f t="shared" si="42"/>
        <v>497</v>
      </c>
      <c r="B503" s="25">
        <v>19917343</v>
      </c>
      <c r="C503" s="26" t="s">
        <v>774</v>
      </c>
      <c r="D503" s="23" t="s">
        <v>775</v>
      </c>
      <c r="E503" s="20">
        <v>31</v>
      </c>
      <c r="F503" s="19"/>
      <c r="G503" s="20">
        <f t="shared" si="43"/>
        <v>31</v>
      </c>
      <c r="H503" s="21">
        <v>88.407515717714432</v>
      </c>
      <c r="I503" s="21">
        <f t="shared" si="44"/>
        <v>2740.6329872491474</v>
      </c>
      <c r="J503" s="20">
        <v>1435</v>
      </c>
      <c r="K503" s="20">
        <v>80</v>
      </c>
      <c r="L503" s="36">
        <f t="shared" si="45"/>
        <v>4256</v>
      </c>
      <c r="M503" s="23">
        <v>1081</v>
      </c>
      <c r="N503" s="24">
        <f t="shared" si="46"/>
        <v>5337</v>
      </c>
      <c r="O503" s="23">
        <v>1036</v>
      </c>
      <c r="P503" s="24">
        <f t="shared" si="47"/>
        <v>6373</v>
      </c>
    </row>
    <row r="504" spans="1:16" ht="15.75" x14ac:dyDescent="0.25">
      <c r="A504" s="16">
        <f t="shared" si="42"/>
        <v>498</v>
      </c>
      <c r="B504" s="25">
        <v>231080004</v>
      </c>
      <c r="C504" s="26" t="s">
        <v>265</v>
      </c>
      <c r="D504" s="23" t="s">
        <v>776</v>
      </c>
      <c r="E504" s="20">
        <v>31</v>
      </c>
      <c r="F504" s="19">
        <v>19</v>
      </c>
      <c r="G504" s="20">
        <f t="shared" si="43"/>
        <v>12</v>
      </c>
      <c r="H504" s="21">
        <v>88.407515717714432</v>
      </c>
      <c r="I504" s="21">
        <f t="shared" si="44"/>
        <v>1060.8901886125732</v>
      </c>
      <c r="J504" s="20"/>
      <c r="K504" s="20">
        <v>80</v>
      </c>
      <c r="L504" s="36">
        <f t="shared" si="45"/>
        <v>1141</v>
      </c>
      <c r="M504" s="23">
        <v>482</v>
      </c>
      <c r="N504" s="24">
        <f t="shared" si="46"/>
        <v>1623</v>
      </c>
      <c r="O504" s="23">
        <v>401</v>
      </c>
      <c r="P504" s="24">
        <f t="shared" si="47"/>
        <v>2024</v>
      </c>
    </row>
    <row r="505" spans="1:16" ht="15.75" x14ac:dyDescent="0.25">
      <c r="A505" s="16">
        <f t="shared" si="42"/>
        <v>499</v>
      </c>
      <c r="B505" s="25">
        <v>231080005</v>
      </c>
      <c r="C505" s="26" t="s">
        <v>266</v>
      </c>
      <c r="D505" s="23" t="s">
        <v>777</v>
      </c>
      <c r="E505" s="20">
        <v>31</v>
      </c>
      <c r="F505" s="19">
        <v>31</v>
      </c>
      <c r="G505" s="20">
        <f t="shared" si="43"/>
        <v>0</v>
      </c>
      <c r="H505" s="21">
        <v>88.407515717714432</v>
      </c>
      <c r="I505" s="21">
        <f t="shared" si="44"/>
        <v>0</v>
      </c>
      <c r="J505" s="20"/>
      <c r="K505" s="20"/>
      <c r="L505" s="36">
        <f t="shared" si="45"/>
        <v>0</v>
      </c>
      <c r="M505" s="23">
        <v>537</v>
      </c>
      <c r="N505" s="24">
        <f t="shared" si="46"/>
        <v>537</v>
      </c>
      <c r="O505" s="23">
        <v>0</v>
      </c>
      <c r="P505" s="24">
        <f t="shared" si="47"/>
        <v>537</v>
      </c>
    </row>
    <row r="506" spans="1:16" ht="15.75" x14ac:dyDescent="0.25">
      <c r="A506" s="16">
        <f t="shared" si="42"/>
        <v>500</v>
      </c>
      <c r="B506" s="25">
        <v>231080006</v>
      </c>
      <c r="C506" s="26" t="s">
        <v>267</v>
      </c>
      <c r="D506" s="23" t="s">
        <v>778</v>
      </c>
      <c r="E506" s="20">
        <v>31</v>
      </c>
      <c r="F506" s="19">
        <v>31</v>
      </c>
      <c r="G506" s="20">
        <f t="shared" si="43"/>
        <v>0</v>
      </c>
      <c r="H506" s="21">
        <v>88.407515717714432</v>
      </c>
      <c r="I506" s="21">
        <f t="shared" si="44"/>
        <v>0</v>
      </c>
      <c r="J506" s="20"/>
      <c r="K506" s="20"/>
      <c r="L506" s="36">
        <f t="shared" si="45"/>
        <v>0</v>
      </c>
      <c r="M506" s="23">
        <v>482</v>
      </c>
      <c r="N506" s="24">
        <f t="shared" si="46"/>
        <v>482</v>
      </c>
      <c r="O506" s="23">
        <v>0</v>
      </c>
      <c r="P506" s="24">
        <f t="shared" si="47"/>
        <v>482</v>
      </c>
    </row>
    <row r="507" spans="1:16" ht="15.75" x14ac:dyDescent="0.25">
      <c r="A507" s="16">
        <f t="shared" si="42"/>
        <v>501</v>
      </c>
      <c r="B507" s="25">
        <v>231080009</v>
      </c>
      <c r="C507" s="26" t="s">
        <v>268</v>
      </c>
      <c r="D507" s="23" t="s">
        <v>778</v>
      </c>
      <c r="E507" s="20">
        <v>31</v>
      </c>
      <c r="F507" s="19">
        <v>31</v>
      </c>
      <c r="G507" s="20">
        <f t="shared" si="43"/>
        <v>0</v>
      </c>
      <c r="H507" s="21">
        <v>88.407515717714432</v>
      </c>
      <c r="I507" s="21">
        <f t="shared" si="44"/>
        <v>0</v>
      </c>
      <c r="J507" s="20"/>
      <c r="K507" s="20"/>
      <c r="L507" s="36">
        <f t="shared" si="45"/>
        <v>0</v>
      </c>
      <c r="M507" s="23">
        <v>482</v>
      </c>
      <c r="N507" s="24">
        <f t="shared" si="46"/>
        <v>482</v>
      </c>
      <c r="O507" s="23">
        <v>0</v>
      </c>
      <c r="P507" s="24">
        <f t="shared" si="47"/>
        <v>482</v>
      </c>
    </row>
    <row r="508" spans="1:16" ht="15.75" x14ac:dyDescent="0.25">
      <c r="A508" s="16">
        <f t="shared" si="42"/>
        <v>502</v>
      </c>
      <c r="B508" s="25">
        <v>231080010</v>
      </c>
      <c r="C508" s="26" t="s">
        <v>269</v>
      </c>
      <c r="D508" s="23" t="s">
        <v>779</v>
      </c>
      <c r="E508" s="20">
        <v>31</v>
      </c>
      <c r="F508" s="19">
        <v>24</v>
      </c>
      <c r="G508" s="20">
        <f t="shared" si="43"/>
        <v>7</v>
      </c>
      <c r="H508" s="21">
        <v>88.407515717714432</v>
      </c>
      <c r="I508" s="21">
        <f t="shared" si="44"/>
        <v>618.85261002400102</v>
      </c>
      <c r="J508" s="20">
        <v>35</v>
      </c>
      <c r="K508" s="20">
        <v>80</v>
      </c>
      <c r="L508" s="36">
        <f t="shared" si="45"/>
        <v>734</v>
      </c>
      <c r="M508" s="23">
        <v>389</v>
      </c>
      <c r="N508" s="24">
        <f t="shared" si="46"/>
        <v>1123</v>
      </c>
      <c r="O508" s="23">
        <v>234</v>
      </c>
      <c r="P508" s="24">
        <f t="shared" si="47"/>
        <v>1357</v>
      </c>
    </row>
    <row r="509" spans="1:16" ht="15.75" x14ac:dyDescent="0.25">
      <c r="A509" s="16">
        <f t="shared" si="42"/>
        <v>503</v>
      </c>
      <c r="B509" s="25">
        <v>231080012</v>
      </c>
      <c r="C509" s="26" t="s">
        <v>270</v>
      </c>
      <c r="D509" s="23" t="s">
        <v>780</v>
      </c>
      <c r="E509" s="20">
        <v>31</v>
      </c>
      <c r="F509" s="19">
        <v>31</v>
      </c>
      <c r="G509" s="20">
        <f t="shared" si="43"/>
        <v>0</v>
      </c>
      <c r="H509" s="21">
        <v>88.407515717714432</v>
      </c>
      <c r="I509" s="21">
        <f t="shared" si="44"/>
        <v>0</v>
      </c>
      <c r="J509" s="20"/>
      <c r="K509" s="20"/>
      <c r="L509" s="36">
        <f t="shared" si="45"/>
        <v>0</v>
      </c>
      <c r="M509" s="23">
        <v>463</v>
      </c>
      <c r="N509" s="24">
        <f t="shared" si="46"/>
        <v>463</v>
      </c>
      <c r="O509" s="23">
        <v>0</v>
      </c>
      <c r="P509" s="24">
        <f t="shared" si="47"/>
        <v>463</v>
      </c>
    </row>
    <row r="510" spans="1:16" ht="15.75" x14ac:dyDescent="0.25">
      <c r="A510" s="16">
        <f t="shared" si="42"/>
        <v>504</v>
      </c>
      <c r="B510" s="25">
        <v>231080015</v>
      </c>
      <c r="C510" s="26" t="s">
        <v>271</v>
      </c>
      <c r="D510" s="23" t="s">
        <v>781</v>
      </c>
      <c r="E510" s="20">
        <v>31</v>
      </c>
      <c r="F510" s="19">
        <v>20</v>
      </c>
      <c r="G510" s="20">
        <f t="shared" si="43"/>
        <v>11</v>
      </c>
      <c r="H510" s="21">
        <v>88.407515717714432</v>
      </c>
      <c r="I510" s="21">
        <f t="shared" si="44"/>
        <v>972.48267289485875</v>
      </c>
      <c r="J510" s="20">
        <v>50</v>
      </c>
      <c r="K510" s="20">
        <v>80</v>
      </c>
      <c r="L510" s="36">
        <f t="shared" si="45"/>
        <v>1102</v>
      </c>
      <c r="M510" s="23">
        <v>556</v>
      </c>
      <c r="N510" s="24">
        <f t="shared" si="46"/>
        <v>1658</v>
      </c>
      <c r="O510" s="23">
        <v>368</v>
      </c>
      <c r="P510" s="24">
        <f t="shared" si="47"/>
        <v>2026</v>
      </c>
    </row>
    <row r="511" spans="1:16" ht="15.75" x14ac:dyDescent="0.25">
      <c r="A511" s="16">
        <f t="shared" si="42"/>
        <v>505</v>
      </c>
      <c r="B511" s="25">
        <v>231080018</v>
      </c>
      <c r="C511" s="26" t="s">
        <v>272</v>
      </c>
      <c r="D511" s="23" t="s">
        <v>782</v>
      </c>
      <c r="E511" s="20">
        <v>31</v>
      </c>
      <c r="F511" s="19">
        <v>18</v>
      </c>
      <c r="G511" s="20">
        <f t="shared" si="43"/>
        <v>13</v>
      </c>
      <c r="H511" s="21">
        <v>88.407515717714432</v>
      </c>
      <c r="I511" s="21">
        <f t="shared" si="44"/>
        <v>1149.2977043302876</v>
      </c>
      <c r="J511" s="20">
        <v>186</v>
      </c>
      <c r="K511" s="20">
        <v>80</v>
      </c>
      <c r="L511" s="36">
        <f t="shared" si="45"/>
        <v>1415</v>
      </c>
      <c r="M511" s="23">
        <v>408</v>
      </c>
      <c r="N511" s="24">
        <f t="shared" si="46"/>
        <v>1823</v>
      </c>
      <c r="O511" s="23">
        <v>434</v>
      </c>
      <c r="P511" s="24">
        <f t="shared" si="47"/>
        <v>2257</v>
      </c>
    </row>
    <row r="512" spans="1:16" ht="15.75" x14ac:dyDescent="0.25">
      <c r="A512" s="16">
        <f t="shared" si="42"/>
        <v>506</v>
      </c>
      <c r="B512" s="25">
        <v>231080021</v>
      </c>
      <c r="C512" s="26" t="s">
        <v>273</v>
      </c>
      <c r="D512" s="23" t="s">
        <v>783</v>
      </c>
      <c r="E512" s="20">
        <v>31</v>
      </c>
      <c r="F512" s="19">
        <v>31</v>
      </c>
      <c r="G512" s="20">
        <f t="shared" si="43"/>
        <v>0</v>
      </c>
      <c r="H512" s="21">
        <v>88.407515717714432</v>
      </c>
      <c r="I512" s="21">
        <f t="shared" si="44"/>
        <v>0</v>
      </c>
      <c r="J512" s="20"/>
      <c r="K512" s="20"/>
      <c r="L512" s="36">
        <f t="shared" si="45"/>
        <v>0</v>
      </c>
      <c r="M512" s="23">
        <v>500</v>
      </c>
      <c r="N512" s="24">
        <f t="shared" si="46"/>
        <v>500</v>
      </c>
      <c r="O512" s="23">
        <v>0</v>
      </c>
      <c r="P512" s="24">
        <f t="shared" si="47"/>
        <v>500</v>
      </c>
    </row>
    <row r="513" spans="1:16" ht="15.75" x14ac:dyDescent="0.25">
      <c r="A513" s="16">
        <f t="shared" si="42"/>
        <v>507</v>
      </c>
      <c r="B513" s="25">
        <v>231080023</v>
      </c>
      <c r="C513" s="26" t="s">
        <v>274</v>
      </c>
      <c r="D513" s="23" t="s">
        <v>783</v>
      </c>
      <c r="E513" s="20">
        <v>31</v>
      </c>
      <c r="F513" s="19">
        <v>8</v>
      </c>
      <c r="G513" s="20">
        <f t="shared" si="43"/>
        <v>23</v>
      </c>
      <c r="H513" s="21">
        <v>88.407515717714432</v>
      </c>
      <c r="I513" s="21">
        <f t="shared" si="44"/>
        <v>2033.3728615074319</v>
      </c>
      <c r="J513" s="20"/>
      <c r="K513" s="20">
        <v>80</v>
      </c>
      <c r="L513" s="36">
        <f t="shared" si="45"/>
        <v>2113</v>
      </c>
      <c r="M513" s="23">
        <v>556</v>
      </c>
      <c r="N513" s="24">
        <f t="shared" si="46"/>
        <v>2669</v>
      </c>
      <c r="O513" s="23">
        <v>769</v>
      </c>
      <c r="P513" s="24">
        <f t="shared" si="47"/>
        <v>3438</v>
      </c>
    </row>
    <row r="514" spans="1:16" ht="15.75" x14ac:dyDescent="0.25">
      <c r="A514" s="16">
        <f t="shared" si="42"/>
        <v>508</v>
      </c>
      <c r="B514" s="25">
        <v>231080026</v>
      </c>
      <c r="C514" s="26" t="s">
        <v>275</v>
      </c>
      <c r="D514" s="23" t="s">
        <v>781</v>
      </c>
      <c r="E514" s="20">
        <v>31</v>
      </c>
      <c r="F514" s="19">
        <v>20</v>
      </c>
      <c r="G514" s="20">
        <f t="shared" si="43"/>
        <v>11</v>
      </c>
      <c r="H514" s="21">
        <v>88.407515717714432</v>
      </c>
      <c r="I514" s="21">
        <f t="shared" si="44"/>
        <v>972.48267289485875</v>
      </c>
      <c r="J514" s="20"/>
      <c r="K514" s="20">
        <v>80</v>
      </c>
      <c r="L514" s="36">
        <f t="shared" si="45"/>
        <v>1052</v>
      </c>
      <c r="M514" s="23">
        <v>556</v>
      </c>
      <c r="N514" s="24">
        <f t="shared" si="46"/>
        <v>1608</v>
      </c>
      <c r="O514" s="23">
        <v>368</v>
      </c>
      <c r="P514" s="24">
        <f t="shared" si="47"/>
        <v>1976</v>
      </c>
    </row>
    <row r="515" spans="1:16" ht="15.75" x14ac:dyDescent="0.25">
      <c r="A515" s="16">
        <f t="shared" si="42"/>
        <v>509</v>
      </c>
      <c r="B515" s="25">
        <v>231080027</v>
      </c>
      <c r="C515" s="26" t="s">
        <v>276</v>
      </c>
      <c r="D515" s="23" t="s">
        <v>784</v>
      </c>
      <c r="E515" s="20">
        <v>31</v>
      </c>
      <c r="F515" s="19">
        <v>22</v>
      </c>
      <c r="G515" s="20">
        <f t="shared" si="43"/>
        <v>9</v>
      </c>
      <c r="H515" s="21">
        <v>88.407515717714432</v>
      </c>
      <c r="I515" s="21">
        <f t="shared" si="44"/>
        <v>795.66764145942989</v>
      </c>
      <c r="J515" s="20">
        <v>30</v>
      </c>
      <c r="K515" s="20">
        <v>80</v>
      </c>
      <c r="L515" s="36">
        <f t="shared" si="45"/>
        <v>906</v>
      </c>
      <c r="M515" s="23">
        <v>463</v>
      </c>
      <c r="N515" s="24">
        <f t="shared" si="46"/>
        <v>1369</v>
      </c>
      <c r="O515" s="23">
        <v>301</v>
      </c>
      <c r="P515" s="24">
        <f t="shared" si="47"/>
        <v>1670</v>
      </c>
    </row>
    <row r="516" spans="1:16" ht="15.75" x14ac:dyDescent="0.25">
      <c r="A516" s="16">
        <f t="shared" si="42"/>
        <v>510</v>
      </c>
      <c r="B516" s="25">
        <v>231080028</v>
      </c>
      <c r="C516" s="26" t="s">
        <v>277</v>
      </c>
      <c r="D516" s="23" t="s">
        <v>785</v>
      </c>
      <c r="E516" s="20">
        <v>31</v>
      </c>
      <c r="F516" s="19">
        <v>31</v>
      </c>
      <c r="G516" s="20">
        <f t="shared" si="43"/>
        <v>0</v>
      </c>
      <c r="H516" s="21">
        <v>88.407515717714432</v>
      </c>
      <c r="I516" s="21">
        <f t="shared" si="44"/>
        <v>0</v>
      </c>
      <c r="J516" s="20"/>
      <c r="K516" s="20"/>
      <c r="L516" s="36">
        <f t="shared" si="45"/>
        <v>0</v>
      </c>
      <c r="M516" s="23">
        <v>500</v>
      </c>
      <c r="N516" s="24">
        <f t="shared" si="46"/>
        <v>500</v>
      </c>
      <c r="O516" s="23">
        <v>0</v>
      </c>
      <c r="P516" s="24">
        <f t="shared" si="47"/>
        <v>500</v>
      </c>
    </row>
    <row r="517" spans="1:16" ht="15.75" x14ac:dyDescent="0.25">
      <c r="A517" s="16">
        <f t="shared" si="42"/>
        <v>511</v>
      </c>
      <c r="B517" s="25">
        <v>231080030</v>
      </c>
      <c r="C517" s="26" t="s">
        <v>278</v>
      </c>
      <c r="D517" s="23" t="s">
        <v>786</v>
      </c>
      <c r="E517" s="20">
        <v>31</v>
      </c>
      <c r="F517" s="19">
        <v>6</v>
      </c>
      <c r="G517" s="20">
        <f t="shared" si="43"/>
        <v>25</v>
      </c>
      <c r="H517" s="21">
        <v>88.407515717714432</v>
      </c>
      <c r="I517" s="21">
        <f t="shared" si="44"/>
        <v>2210.1878929428608</v>
      </c>
      <c r="J517" s="20">
        <v>120</v>
      </c>
      <c r="K517" s="20">
        <v>80</v>
      </c>
      <c r="L517" s="36">
        <f t="shared" si="45"/>
        <v>2410</v>
      </c>
      <c r="M517" s="23">
        <v>556</v>
      </c>
      <c r="N517" s="24">
        <f t="shared" si="46"/>
        <v>2966</v>
      </c>
      <c r="O517" s="23">
        <v>835</v>
      </c>
      <c r="P517" s="24">
        <f t="shared" si="47"/>
        <v>3801</v>
      </c>
    </row>
    <row r="518" spans="1:16" ht="15.75" x14ac:dyDescent="0.25">
      <c r="A518" s="16">
        <f t="shared" si="42"/>
        <v>512</v>
      </c>
      <c r="B518" s="25">
        <v>231080034</v>
      </c>
      <c r="C518" s="26" t="s">
        <v>279</v>
      </c>
      <c r="D518" s="23" t="s">
        <v>787</v>
      </c>
      <c r="E518" s="20">
        <v>31</v>
      </c>
      <c r="F518" s="19">
        <v>31</v>
      </c>
      <c r="G518" s="20">
        <f t="shared" si="43"/>
        <v>0</v>
      </c>
      <c r="H518" s="21">
        <v>88.407515717714432</v>
      </c>
      <c r="I518" s="21">
        <f t="shared" si="44"/>
        <v>0</v>
      </c>
      <c r="J518" s="20"/>
      <c r="K518" s="20"/>
      <c r="L518" s="36">
        <f t="shared" si="45"/>
        <v>0</v>
      </c>
      <c r="M518" s="23">
        <v>500</v>
      </c>
      <c r="N518" s="24">
        <f t="shared" si="46"/>
        <v>500</v>
      </c>
      <c r="O518" s="23">
        <v>0</v>
      </c>
      <c r="P518" s="24">
        <f t="shared" si="47"/>
        <v>500</v>
      </c>
    </row>
    <row r="519" spans="1:16" ht="15.75" x14ac:dyDescent="0.25">
      <c r="A519" s="16">
        <f t="shared" ref="A519:A555" si="48">ROW()-ROW($A$6)</f>
        <v>513</v>
      </c>
      <c r="B519" s="25">
        <v>231080035</v>
      </c>
      <c r="C519" s="26" t="s">
        <v>280</v>
      </c>
      <c r="D519" s="23" t="s">
        <v>788</v>
      </c>
      <c r="E519" s="20">
        <v>31</v>
      </c>
      <c r="F519" s="19">
        <v>31</v>
      </c>
      <c r="G519" s="20">
        <f t="shared" si="43"/>
        <v>0</v>
      </c>
      <c r="H519" s="21">
        <v>88.407515717714432</v>
      </c>
      <c r="I519" s="21">
        <f t="shared" si="44"/>
        <v>0</v>
      </c>
      <c r="J519" s="20"/>
      <c r="K519" s="20"/>
      <c r="L519" s="36">
        <f t="shared" si="45"/>
        <v>0</v>
      </c>
      <c r="M519" s="23">
        <v>426</v>
      </c>
      <c r="N519" s="24">
        <f t="shared" si="46"/>
        <v>426</v>
      </c>
      <c r="O519" s="23">
        <v>0</v>
      </c>
      <c r="P519" s="24">
        <f t="shared" si="47"/>
        <v>426</v>
      </c>
    </row>
    <row r="520" spans="1:16" ht="15.75" x14ac:dyDescent="0.25">
      <c r="A520" s="16">
        <f t="shared" si="48"/>
        <v>514</v>
      </c>
      <c r="B520" s="25">
        <v>231080038</v>
      </c>
      <c r="C520" s="26" t="s">
        <v>281</v>
      </c>
      <c r="D520" s="23" t="s">
        <v>787</v>
      </c>
      <c r="E520" s="20">
        <v>31</v>
      </c>
      <c r="F520" s="19">
        <v>31</v>
      </c>
      <c r="G520" s="20">
        <f t="shared" ref="G520:G555" si="49">E520-F520</f>
        <v>0</v>
      </c>
      <c r="H520" s="21">
        <v>88.407515717714432</v>
      </c>
      <c r="I520" s="21">
        <f t="shared" ref="I520:I555" si="50">G520*H520</f>
        <v>0</v>
      </c>
      <c r="J520" s="20"/>
      <c r="K520" s="20"/>
      <c r="L520" s="36">
        <f t="shared" ref="L520:L555" si="51">ROUND(I520+J520+K520,0)</f>
        <v>0</v>
      </c>
      <c r="M520" s="23">
        <v>463</v>
      </c>
      <c r="N520" s="24">
        <f t="shared" ref="N520:N555" si="52">L520+M520</f>
        <v>463</v>
      </c>
      <c r="O520" s="23">
        <v>0</v>
      </c>
      <c r="P520" s="24">
        <f t="shared" ref="P520:P555" si="53">N520+O520</f>
        <v>463</v>
      </c>
    </row>
    <row r="521" spans="1:16" ht="15.75" x14ac:dyDescent="0.25">
      <c r="A521" s="16">
        <f t="shared" si="48"/>
        <v>515</v>
      </c>
      <c r="B521" s="25">
        <v>231080039</v>
      </c>
      <c r="C521" s="26" t="s">
        <v>282</v>
      </c>
      <c r="D521" s="23" t="s">
        <v>789</v>
      </c>
      <c r="E521" s="20">
        <v>31</v>
      </c>
      <c r="F521" s="19">
        <v>20</v>
      </c>
      <c r="G521" s="20">
        <f t="shared" si="49"/>
        <v>11</v>
      </c>
      <c r="H521" s="21">
        <v>88.407515717714432</v>
      </c>
      <c r="I521" s="21">
        <f t="shared" si="50"/>
        <v>972.48267289485875</v>
      </c>
      <c r="J521" s="20">
        <v>50</v>
      </c>
      <c r="K521" s="20">
        <v>80</v>
      </c>
      <c r="L521" s="36">
        <f t="shared" si="51"/>
        <v>1102</v>
      </c>
      <c r="M521" s="23">
        <v>556</v>
      </c>
      <c r="N521" s="24">
        <f t="shared" si="52"/>
        <v>1658</v>
      </c>
      <c r="O521" s="23">
        <v>368</v>
      </c>
      <c r="P521" s="24">
        <f t="shared" si="53"/>
        <v>2026</v>
      </c>
    </row>
    <row r="522" spans="1:16" ht="15.75" x14ac:dyDescent="0.25">
      <c r="A522" s="16">
        <f t="shared" si="48"/>
        <v>516</v>
      </c>
      <c r="B522" s="25">
        <v>231080044</v>
      </c>
      <c r="C522" s="26" t="s">
        <v>283</v>
      </c>
      <c r="D522" s="23" t="s">
        <v>790</v>
      </c>
      <c r="E522" s="20">
        <v>31</v>
      </c>
      <c r="F522" s="19">
        <v>16</v>
      </c>
      <c r="G522" s="20">
        <f t="shared" si="49"/>
        <v>15</v>
      </c>
      <c r="H522" s="21">
        <v>88.407515717714432</v>
      </c>
      <c r="I522" s="21">
        <f t="shared" si="50"/>
        <v>1326.1127357657165</v>
      </c>
      <c r="J522" s="20">
        <v>10</v>
      </c>
      <c r="K522" s="20">
        <v>80</v>
      </c>
      <c r="L522" s="36">
        <f t="shared" si="51"/>
        <v>1416</v>
      </c>
      <c r="M522" s="23">
        <v>556</v>
      </c>
      <c r="N522" s="24">
        <f t="shared" si="52"/>
        <v>1972</v>
      </c>
      <c r="O522" s="23">
        <v>501</v>
      </c>
      <c r="P522" s="24">
        <f t="shared" si="53"/>
        <v>2473</v>
      </c>
    </row>
    <row r="523" spans="1:16" ht="15.75" x14ac:dyDescent="0.25">
      <c r="A523" s="16">
        <f t="shared" si="48"/>
        <v>517</v>
      </c>
      <c r="B523" s="25">
        <v>231080050</v>
      </c>
      <c r="C523" s="26" t="s">
        <v>284</v>
      </c>
      <c r="D523" s="23" t="s">
        <v>789</v>
      </c>
      <c r="E523" s="20">
        <v>31</v>
      </c>
      <c r="F523" s="19">
        <v>20</v>
      </c>
      <c r="G523" s="20">
        <f t="shared" si="49"/>
        <v>11</v>
      </c>
      <c r="H523" s="21">
        <v>88.407515717714432</v>
      </c>
      <c r="I523" s="21">
        <f t="shared" si="50"/>
        <v>972.48267289485875</v>
      </c>
      <c r="J523" s="20">
        <v>235</v>
      </c>
      <c r="K523" s="20">
        <v>80</v>
      </c>
      <c r="L523" s="36">
        <f t="shared" si="51"/>
        <v>1287</v>
      </c>
      <c r="M523" s="23">
        <v>389</v>
      </c>
      <c r="N523" s="24">
        <f t="shared" si="52"/>
        <v>1676</v>
      </c>
      <c r="O523" s="23">
        <v>368</v>
      </c>
      <c r="P523" s="24">
        <f t="shared" si="53"/>
        <v>2044</v>
      </c>
    </row>
    <row r="524" spans="1:16" ht="15.75" x14ac:dyDescent="0.25">
      <c r="A524" s="16">
        <f t="shared" si="48"/>
        <v>518</v>
      </c>
      <c r="B524" s="25">
        <v>231080051</v>
      </c>
      <c r="C524" s="26" t="s">
        <v>285</v>
      </c>
      <c r="D524" s="23" t="s">
        <v>791</v>
      </c>
      <c r="E524" s="20">
        <v>31</v>
      </c>
      <c r="F524" s="19">
        <v>19</v>
      </c>
      <c r="G524" s="20">
        <f t="shared" si="49"/>
        <v>12</v>
      </c>
      <c r="H524" s="21">
        <v>88.407515717714432</v>
      </c>
      <c r="I524" s="21">
        <f t="shared" si="50"/>
        <v>1060.8901886125732</v>
      </c>
      <c r="J524" s="20">
        <v>157</v>
      </c>
      <c r="K524" s="20">
        <v>80</v>
      </c>
      <c r="L524" s="36">
        <f t="shared" si="51"/>
        <v>1298</v>
      </c>
      <c r="M524" s="23">
        <v>519</v>
      </c>
      <c r="N524" s="24">
        <f t="shared" si="52"/>
        <v>1817</v>
      </c>
      <c r="O524" s="23">
        <v>401</v>
      </c>
      <c r="P524" s="24">
        <f t="shared" si="53"/>
        <v>2218</v>
      </c>
    </row>
    <row r="525" spans="1:16" ht="15.75" x14ac:dyDescent="0.25">
      <c r="A525" s="16">
        <f t="shared" si="48"/>
        <v>519</v>
      </c>
      <c r="B525" s="25">
        <v>231080055</v>
      </c>
      <c r="C525" s="26" t="s">
        <v>286</v>
      </c>
      <c r="D525" s="23" t="s">
        <v>792</v>
      </c>
      <c r="E525" s="20">
        <v>31</v>
      </c>
      <c r="F525" s="19">
        <v>31</v>
      </c>
      <c r="G525" s="20">
        <f t="shared" si="49"/>
        <v>0</v>
      </c>
      <c r="H525" s="21">
        <v>88.407515717714432</v>
      </c>
      <c r="I525" s="21">
        <f t="shared" si="50"/>
        <v>0</v>
      </c>
      <c r="J525" s="20"/>
      <c r="K525" s="20"/>
      <c r="L525" s="36">
        <f t="shared" si="51"/>
        <v>0</v>
      </c>
      <c r="M525" s="23">
        <v>556</v>
      </c>
      <c r="N525" s="24">
        <f t="shared" si="52"/>
        <v>556</v>
      </c>
      <c r="O525" s="23">
        <v>0</v>
      </c>
      <c r="P525" s="24">
        <f t="shared" si="53"/>
        <v>556</v>
      </c>
    </row>
    <row r="526" spans="1:16" ht="15.75" x14ac:dyDescent="0.25">
      <c r="A526" s="16">
        <f t="shared" si="48"/>
        <v>520</v>
      </c>
      <c r="B526" s="25">
        <v>231080060</v>
      </c>
      <c r="C526" s="26" t="s">
        <v>287</v>
      </c>
      <c r="D526" s="23" t="s">
        <v>788</v>
      </c>
      <c r="E526" s="20">
        <v>31</v>
      </c>
      <c r="F526" s="19">
        <v>23</v>
      </c>
      <c r="G526" s="20">
        <f t="shared" si="49"/>
        <v>8</v>
      </c>
      <c r="H526" s="21">
        <v>88.407515717714432</v>
      </c>
      <c r="I526" s="21">
        <f t="shared" si="50"/>
        <v>707.26012574171546</v>
      </c>
      <c r="J526" s="20">
        <v>140</v>
      </c>
      <c r="K526" s="20">
        <v>80</v>
      </c>
      <c r="L526" s="36">
        <f t="shared" si="51"/>
        <v>927</v>
      </c>
      <c r="M526" s="23">
        <v>463</v>
      </c>
      <c r="N526" s="24">
        <f t="shared" si="52"/>
        <v>1390</v>
      </c>
      <c r="O526" s="23">
        <v>267</v>
      </c>
      <c r="P526" s="24">
        <f t="shared" si="53"/>
        <v>1657</v>
      </c>
    </row>
    <row r="527" spans="1:16" ht="15.75" x14ac:dyDescent="0.25">
      <c r="A527" s="16">
        <f t="shared" si="48"/>
        <v>521</v>
      </c>
      <c r="B527" s="25">
        <v>231080063</v>
      </c>
      <c r="C527" s="26" t="s">
        <v>288</v>
      </c>
      <c r="D527" s="23" t="s">
        <v>793</v>
      </c>
      <c r="E527" s="20">
        <v>31</v>
      </c>
      <c r="F527" s="19">
        <v>31</v>
      </c>
      <c r="G527" s="20">
        <f t="shared" si="49"/>
        <v>0</v>
      </c>
      <c r="H527" s="21">
        <v>88.407515717714432</v>
      </c>
      <c r="I527" s="21">
        <f t="shared" si="50"/>
        <v>0</v>
      </c>
      <c r="J527" s="20"/>
      <c r="K527" s="20"/>
      <c r="L527" s="36">
        <f t="shared" si="51"/>
        <v>0</v>
      </c>
      <c r="M527" s="23">
        <v>500</v>
      </c>
      <c r="N527" s="24">
        <f t="shared" si="52"/>
        <v>500</v>
      </c>
      <c r="O527" s="23">
        <v>0</v>
      </c>
      <c r="P527" s="24">
        <f t="shared" si="53"/>
        <v>500</v>
      </c>
    </row>
    <row r="528" spans="1:16" ht="15.75" x14ac:dyDescent="0.25">
      <c r="A528" s="16">
        <f t="shared" si="48"/>
        <v>522</v>
      </c>
      <c r="B528" s="25">
        <v>231080064</v>
      </c>
      <c r="C528" s="26" t="s">
        <v>289</v>
      </c>
      <c r="D528" s="23" t="s">
        <v>793</v>
      </c>
      <c r="E528" s="20">
        <v>31</v>
      </c>
      <c r="F528" s="19">
        <v>31</v>
      </c>
      <c r="G528" s="20">
        <f t="shared" si="49"/>
        <v>0</v>
      </c>
      <c r="H528" s="21">
        <v>88.407515717714432</v>
      </c>
      <c r="I528" s="21">
        <f t="shared" si="50"/>
        <v>0</v>
      </c>
      <c r="J528" s="20"/>
      <c r="K528" s="20"/>
      <c r="L528" s="36">
        <f t="shared" si="51"/>
        <v>0</v>
      </c>
      <c r="M528" s="23">
        <v>482</v>
      </c>
      <c r="N528" s="24">
        <f t="shared" si="52"/>
        <v>482</v>
      </c>
      <c r="O528" s="23">
        <v>0</v>
      </c>
      <c r="P528" s="24">
        <f t="shared" si="53"/>
        <v>482</v>
      </c>
    </row>
    <row r="529" spans="1:16" ht="15.75" x14ac:dyDescent="0.25">
      <c r="A529" s="16">
        <f t="shared" si="48"/>
        <v>523</v>
      </c>
      <c r="B529" s="25">
        <v>231080065</v>
      </c>
      <c r="C529" s="26" t="s">
        <v>290</v>
      </c>
      <c r="D529" s="23" t="s">
        <v>784</v>
      </c>
      <c r="E529" s="20">
        <v>31</v>
      </c>
      <c r="F529" s="19">
        <v>24</v>
      </c>
      <c r="G529" s="20">
        <f t="shared" si="49"/>
        <v>7</v>
      </c>
      <c r="H529" s="21">
        <v>88.407515717714432</v>
      </c>
      <c r="I529" s="21">
        <f t="shared" si="50"/>
        <v>618.85261002400102</v>
      </c>
      <c r="J529" s="20">
        <v>18</v>
      </c>
      <c r="K529" s="20">
        <v>80</v>
      </c>
      <c r="L529" s="36">
        <f t="shared" si="51"/>
        <v>717</v>
      </c>
      <c r="M529" s="23">
        <v>556</v>
      </c>
      <c r="N529" s="24">
        <f t="shared" si="52"/>
        <v>1273</v>
      </c>
      <c r="O529" s="23">
        <v>234</v>
      </c>
      <c r="P529" s="24">
        <f t="shared" si="53"/>
        <v>1507</v>
      </c>
    </row>
    <row r="530" spans="1:16" ht="15.75" x14ac:dyDescent="0.25">
      <c r="A530" s="16">
        <f t="shared" si="48"/>
        <v>524</v>
      </c>
      <c r="B530" s="25">
        <v>231080066</v>
      </c>
      <c r="C530" s="26" t="s">
        <v>291</v>
      </c>
      <c r="D530" s="23" t="s">
        <v>779</v>
      </c>
      <c r="E530" s="20">
        <v>31</v>
      </c>
      <c r="F530" s="19">
        <v>31</v>
      </c>
      <c r="G530" s="20">
        <f t="shared" si="49"/>
        <v>0</v>
      </c>
      <c r="H530" s="21">
        <v>88.407515717714432</v>
      </c>
      <c r="I530" s="21">
        <f t="shared" si="50"/>
        <v>0</v>
      </c>
      <c r="J530" s="20"/>
      <c r="K530" s="20"/>
      <c r="L530" s="36">
        <f t="shared" si="51"/>
        <v>0</v>
      </c>
      <c r="M530" s="23">
        <v>408</v>
      </c>
      <c r="N530" s="24">
        <f t="shared" si="52"/>
        <v>408</v>
      </c>
      <c r="O530" s="23">
        <v>0</v>
      </c>
      <c r="P530" s="24">
        <f t="shared" si="53"/>
        <v>408</v>
      </c>
    </row>
    <row r="531" spans="1:16" ht="15.75" x14ac:dyDescent="0.25">
      <c r="A531" s="16">
        <f t="shared" si="48"/>
        <v>525</v>
      </c>
      <c r="B531" s="25">
        <v>231080069</v>
      </c>
      <c r="C531" s="26" t="s">
        <v>34</v>
      </c>
      <c r="D531" s="23" t="s">
        <v>785</v>
      </c>
      <c r="E531" s="20">
        <v>31</v>
      </c>
      <c r="F531" s="19">
        <v>16</v>
      </c>
      <c r="G531" s="20">
        <f t="shared" si="49"/>
        <v>15</v>
      </c>
      <c r="H531" s="21">
        <v>88.407515717714432</v>
      </c>
      <c r="I531" s="21">
        <f t="shared" si="50"/>
        <v>1326.1127357657165</v>
      </c>
      <c r="J531" s="20">
        <v>535</v>
      </c>
      <c r="K531" s="20">
        <v>80</v>
      </c>
      <c r="L531" s="36">
        <f t="shared" si="51"/>
        <v>1941</v>
      </c>
      <c r="M531" s="23">
        <v>556</v>
      </c>
      <c r="N531" s="24">
        <f t="shared" si="52"/>
        <v>2497</v>
      </c>
      <c r="O531" s="23">
        <v>501</v>
      </c>
      <c r="P531" s="24">
        <f t="shared" si="53"/>
        <v>2998</v>
      </c>
    </row>
    <row r="532" spans="1:16" ht="15.75" x14ac:dyDescent="0.25">
      <c r="A532" s="16">
        <f t="shared" si="48"/>
        <v>526</v>
      </c>
      <c r="B532" s="25">
        <v>231080071</v>
      </c>
      <c r="C532" s="26" t="s">
        <v>292</v>
      </c>
      <c r="D532" s="23" t="s">
        <v>794</v>
      </c>
      <c r="E532" s="20">
        <v>31</v>
      </c>
      <c r="F532" s="19">
        <v>31</v>
      </c>
      <c r="G532" s="20">
        <f t="shared" si="49"/>
        <v>0</v>
      </c>
      <c r="H532" s="21">
        <v>88.407515717714432</v>
      </c>
      <c r="I532" s="21">
        <f t="shared" si="50"/>
        <v>0</v>
      </c>
      <c r="J532" s="20"/>
      <c r="K532" s="20"/>
      <c r="L532" s="36">
        <f t="shared" si="51"/>
        <v>0</v>
      </c>
      <c r="M532" s="23">
        <v>500</v>
      </c>
      <c r="N532" s="24">
        <f t="shared" si="52"/>
        <v>500</v>
      </c>
      <c r="O532" s="23">
        <v>0</v>
      </c>
      <c r="P532" s="24">
        <f t="shared" si="53"/>
        <v>500</v>
      </c>
    </row>
    <row r="533" spans="1:16" ht="15.75" x14ac:dyDescent="0.25">
      <c r="A533" s="16">
        <f t="shared" si="48"/>
        <v>527</v>
      </c>
      <c r="B533" s="25">
        <v>231080072</v>
      </c>
      <c r="C533" s="26" t="s">
        <v>293</v>
      </c>
      <c r="D533" s="23" t="s">
        <v>795</v>
      </c>
      <c r="E533" s="20">
        <v>31</v>
      </c>
      <c r="F533" s="19">
        <v>31</v>
      </c>
      <c r="G533" s="20">
        <f t="shared" si="49"/>
        <v>0</v>
      </c>
      <c r="H533" s="21">
        <v>88.407515717714432</v>
      </c>
      <c r="I533" s="21">
        <f t="shared" si="50"/>
        <v>0</v>
      </c>
      <c r="J533" s="20"/>
      <c r="K533" s="20"/>
      <c r="L533" s="36">
        <f t="shared" si="51"/>
        <v>0</v>
      </c>
      <c r="M533" s="23">
        <v>500</v>
      </c>
      <c r="N533" s="24">
        <f t="shared" si="52"/>
        <v>500</v>
      </c>
      <c r="O533" s="23">
        <v>0</v>
      </c>
      <c r="P533" s="24">
        <f t="shared" si="53"/>
        <v>500</v>
      </c>
    </row>
    <row r="534" spans="1:16" ht="15.75" x14ac:dyDescent="0.25">
      <c r="A534" s="16">
        <f t="shared" si="48"/>
        <v>528</v>
      </c>
      <c r="B534" s="25">
        <v>231080073</v>
      </c>
      <c r="C534" s="26" t="s">
        <v>294</v>
      </c>
      <c r="D534" s="23" t="s">
        <v>792</v>
      </c>
      <c r="E534" s="20">
        <v>31</v>
      </c>
      <c r="F534" s="19">
        <v>31</v>
      </c>
      <c r="G534" s="20">
        <f t="shared" si="49"/>
        <v>0</v>
      </c>
      <c r="H534" s="21">
        <v>88.407515717714432</v>
      </c>
      <c r="I534" s="21">
        <f t="shared" si="50"/>
        <v>0</v>
      </c>
      <c r="J534" s="20"/>
      <c r="K534" s="20"/>
      <c r="L534" s="36">
        <f t="shared" si="51"/>
        <v>0</v>
      </c>
      <c r="M534" s="23">
        <v>500</v>
      </c>
      <c r="N534" s="24">
        <f t="shared" si="52"/>
        <v>500</v>
      </c>
      <c r="O534" s="23">
        <v>0</v>
      </c>
      <c r="P534" s="24">
        <f t="shared" si="53"/>
        <v>500</v>
      </c>
    </row>
    <row r="535" spans="1:16" ht="15.75" x14ac:dyDescent="0.25">
      <c r="A535" s="16">
        <f t="shared" si="48"/>
        <v>529</v>
      </c>
      <c r="B535" s="25">
        <v>231080075</v>
      </c>
      <c r="C535" s="26" t="s">
        <v>295</v>
      </c>
      <c r="D535" s="23" t="s">
        <v>796</v>
      </c>
      <c r="E535" s="20">
        <v>31</v>
      </c>
      <c r="F535" s="19">
        <v>31</v>
      </c>
      <c r="G535" s="20">
        <f t="shared" si="49"/>
        <v>0</v>
      </c>
      <c r="H535" s="21">
        <v>88.407515717714432</v>
      </c>
      <c r="I535" s="21">
        <f t="shared" si="50"/>
        <v>0</v>
      </c>
      <c r="J535" s="20"/>
      <c r="K535" s="20"/>
      <c r="L535" s="36">
        <f t="shared" si="51"/>
        <v>0</v>
      </c>
      <c r="M535" s="23">
        <v>519</v>
      </c>
      <c r="N535" s="24">
        <f t="shared" si="52"/>
        <v>519</v>
      </c>
      <c r="O535" s="23">
        <v>0</v>
      </c>
      <c r="P535" s="24">
        <f t="shared" si="53"/>
        <v>519</v>
      </c>
    </row>
    <row r="536" spans="1:16" ht="15.75" x14ac:dyDescent="0.25">
      <c r="A536" s="16">
        <f t="shared" si="48"/>
        <v>530</v>
      </c>
      <c r="B536" s="25">
        <v>231080077</v>
      </c>
      <c r="C536" s="26" t="s">
        <v>296</v>
      </c>
      <c r="D536" s="23" t="s">
        <v>787</v>
      </c>
      <c r="E536" s="20">
        <v>31</v>
      </c>
      <c r="F536" s="19">
        <v>31</v>
      </c>
      <c r="G536" s="20">
        <f t="shared" si="49"/>
        <v>0</v>
      </c>
      <c r="H536" s="21">
        <v>88.407515717714432</v>
      </c>
      <c r="I536" s="21">
        <f t="shared" si="50"/>
        <v>0</v>
      </c>
      <c r="J536" s="20"/>
      <c r="K536" s="20"/>
      <c r="L536" s="36">
        <f t="shared" si="51"/>
        <v>0</v>
      </c>
      <c r="M536" s="23">
        <v>445</v>
      </c>
      <c r="N536" s="24">
        <f t="shared" si="52"/>
        <v>445</v>
      </c>
      <c r="O536" s="23">
        <v>0</v>
      </c>
      <c r="P536" s="24">
        <f t="shared" si="53"/>
        <v>445</v>
      </c>
    </row>
    <row r="537" spans="1:16" ht="15.75" x14ac:dyDescent="0.25">
      <c r="A537" s="16">
        <f t="shared" si="48"/>
        <v>531</v>
      </c>
      <c r="B537" s="25">
        <v>231080078</v>
      </c>
      <c r="C537" s="26" t="s">
        <v>297</v>
      </c>
      <c r="D537" s="23" t="s">
        <v>797</v>
      </c>
      <c r="E537" s="20">
        <v>31</v>
      </c>
      <c r="F537" s="19">
        <v>31</v>
      </c>
      <c r="G537" s="20">
        <f t="shared" si="49"/>
        <v>0</v>
      </c>
      <c r="H537" s="21">
        <v>88.407515717714432</v>
      </c>
      <c r="I537" s="21">
        <f t="shared" si="50"/>
        <v>0</v>
      </c>
      <c r="J537" s="20"/>
      <c r="K537" s="20"/>
      <c r="L537" s="36">
        <f t="shared" si="51"/>
        <v>0</v>
      </c>
      <c r="M537" s="23">
        <v>519</v>
      </c>
      <c r="N537" s="24">
        <f t="shared" si="52"/>
        <v>519</v>
      </c>
      <c r="O537" s="23">
        <v>0</v>
      </c>
      <c r="P537" s="24">
        <f t="shared" si="53"/>
        <v>519</v>
      </c>
    </row>
    <row r="538" spans="1:16" ht="15.75" x14ac:dyDescent="0.25">
      <c r="A538" s="16">
        <f t="shared" si="48"/>
        <v>532</v>
      </c>
      <c r="B538" s="25">
        <v>231080079</v>
      </c>
      <c r="C538" s="26" t="s">
        <v>298</v>
      </c>
      <c r="D538" s="23" t="s">
        <v>798</v>
      </c>
      <c r="E538" s="20">
        <v>31</v>
      </c>
      <c r="F538" s="19">
        <v>31</v>
      </c>
      <c r="G538" s="20">
        <f t="shared" si="49"/>
        <v>0</v>
      </c>
      <c r="H538" s="21">
        <v>88.407515717714432</v>
      </c>
      <c r="I538" s="21">
        <f t="shared" si="50"/>
        <v>0</v>
      </c>
      <c r="J538" s="20"/>
      <c r="K538" s="20"/>
      <c r="L538" s="36">
        <f t="shared" si="51"/>
        <v>0</v>
      </c>
      <c r="M538" s="23">
        <v>519</v>
      </c>
      <c r="N538" s="24">
        <f t="shared" si="52"/>
        <v>519</v>
      </c>
      <c r="O538" s="23">
        <v>0</v>
      </c>
      <c r="P538" s="24">
        <f t="shared" si="53"/>
        <v>519</v>
      </c>
    </row>
    <row r="539" spans="1:16" ht="15.75" x14ac:dyDescent="0.25">
      <c r="A539" s="16">
        <f t="shared" si="48"/>
        <v>533</v>
      </c>
      <c r="B539" s="25">
        <v>231080080</v>
      </c>
      <c r="C539" s="26" t="s">
        <v>299</v>
      </c>
      <c r="D539" s="23" t="s">
        <v>798</v>
      </c>
      <c r="E539" s="20">
        <v>31</v>
      </c>
      <c r="F539" s="19">
        <v>31</v>
      </c>
      <c r="G539" s="20">
        <f t="shared" si="49"/>
        <v>0</v>
      </c>
      <c r="H539" s="21">
        <v>88.407515717714432</v>
      </c>
      <c r="I539" s="21">
        <f t="shared" si="50"/>
        <v>0</v>
      </c>
      <c r="J539" s="20"/>
      <c r="K539" s="20"/>
      <c r="L539" s="36">
        <f t="shared" si="51"/>
        <v>0</v>
      </c>
      <c r="M539" s="23">
        <v>519</v>
      </c>
      <c r="N539" s="24">
        <f t="shared" si="52"/>
        <v>519</v>
      </c>
      <c r="O539" s="23">
        <v>0</v>
      </c>
      <c r="P539" s="24">
        <f t="shared" si="53"/>
        <v>519</v>
      </c>
    </row>
    <row r="540" spans="1:16" ht="15.75" x14ac:dyDescent="0.25">
      <c r="A540" s="16">
        <f t="shared" si="48"/>
        <v>534</v>
      </c>
      <c r="B540" s="25">
        <v>231080084</v>
      </c>
      <c r="C540" s="26" t="s">
        <v>300</v>
      </c>
      <c r="D540" s="23" t="s">
        <v>799</v>
      </c>
      <c r="E540" s="20">
        <v>31</v>
      </c>
      <c r="F540" s="19">
        <v>31</v>
      </c>
      <c r="G540" s="20">
        <f t="shared" si="49"/>
        <v>0</v>
      </c>
      <c r="H540" s="21">
        <v>88.407515717714432</v>
      </c>
      <c r="I540" s="21">
        <f t="shared" si="50"/>
        <v>0</v>
      </c>
      <c r="J540" s="20"/>
      <c r="K540" s="20"/>
      <c r="L540" s="36">
        <f t="shared" si="51"/>
        <v>0</v>
      </c>
      <c r="M540" s="23">
        <v>500</v>
      </c>
      <c r="N540" s="24">
        <f t="shared" si="52"/>
        <v>500</v>
      </c>
      <c r="O540" s="23">
        <v>0</v>
      </c>
      <c r="P540" s="24">
        <f t="shared" si="53"/>
        <v>500</v>
      </c>
    </row>
    <row r="541" spans="1:16" ht="15.75" x14ac:dyDescent="0.25">
      <c r="A541" s="16">
        <f t="shared" si="48"/>
        <v>535</v>
      </c>
      <c r="B541" s="25">
        <v>231080088</v>
      </c>
      <c r="C541" s="26" t="s">
        <v>301</v>
      </c>
      <c r="D541" s="23" t="s">
        <v>797</v>
      </c>
      <c r="E541" s="20">
        <v>31</v>
      </c>
      <c r="F541" s="19"/>
      <c r="G541" s="20">
        <f t="shared" si="49"/>
        <v>31</v>
      </c>
      <c r="H541" s="21">
        <v>88.407515717714432</v>
      </c>
      <c r="I541" s="21">
        <f t="shared" si="50"/>
        <v>2740.6329872491474</v>
      </c>
      <c r="J541" s="20">
        <v>80</v>
      </c>
      <c r="K541" s="20">
        <v>80</v>
      </c>
      <c r="L541" s="36">
        <f t="shared" si="51"/>
        <v>2901</v>
      </c>
      <c r="M541" s="23">
        <v>556</v>
      </c>
      <c r="N541" s="24">
        <f t="shared" si="52"/>
        <v>3457</v>
      </c>
      <c r="O541" s="23">
        <v>1036</v>
      </c>
      <c r="P541" s="24">
        <f t="shared" si="53"/>
        <v>4493</v>
      </c>
    </row>
    <row r="542" spans="1:16" ht="15.75" x14ac:dyDescent="0.25">
      <c r="A542" s="16">
        <f t="shared" si="48"/>
        <v>536</v>
      </c>
      <c r="B542" s="25">
        <v>231080092</v>
      </c>
      <c r="C542" s="26" t="s">
        <v>302</v>
      </c>
      <c r="D542" s="23" t="s">
        <v>791</v>
      </c>
      <c r="E542" s="20">
        <v>31</v>
      </c>
      <c r="F542" s="19">
        <v>15</v>
      </c>
      <c r="G542" s="20">
        <f t="shared" si="49"/>
        <v>16</v>
      </c>
      <c r="H542" s="21">
        <v>88.407515717714432</v>
      </c>
      <c r="I542" s="21">
        <f t="shared" si="50"/>
        <v>1414.5202514834309</v>
      </c>
      <c r="J542" s="20">
        <v>160</v>
      </c>
      <c r="K542" s="20">
        <v>80</v>
      </c>
      <c r="L542" s="36">
        <f t="shared" si="51"/>
        <v>1655</v>
      </c>
      <c r="M542" s="23">
        <v>556</v>
      </c>
      <c r="N542" s="24">
        <f t="shared" si="52"/>
        <v>2211</v>
      </c>
      <c r="O542" s="23">
        <v>535</v>
      </c>
      <c r="P542" s="24">
        <f t="shared" si="53"/>
        <v>2746</v>
      </c>
    </row>
    <row r="543" spans="1:16" ht="15.75" x14ac:dyDescent="0.25">
      <c r="A543" s="16">
        <f t="shared" si="48"/>
        <v>537</v>
      </c>
      <c r="B543" s="25">
        <v>231080095</v>
      </c>
      <c r="C543" s="26" t="s">
        <v>303</v>
      </c>
      <c r="D543" s="23" t="s">
        <v>794</v>
      </c>
      <c r="E543" s="20">
        <v>31</v>
      </c>
      <c r="F543" s="19">
        <v>31</v>
      </c>
      <c r="G543" s="20">
        <f t="shared" si="49"/>
        <v>0</v>
      </c>
      <c r="H543" s="21">
        <v>88.407515717714432</v>
      </c>
      <c r="I543" s="21">
        <f t="shared" si="50"/>
        <v>0</v>
      </c>
      <c r="J543" s="20"/>
      <c r="K543" s="20"/>
      <c r="L543" s="36">
        <f t="shared" si="51"/>
        <v>0</v>
      </c>
      <c r="M543" s="23">
        <v>426</v>
      </c>
      <c r="N543" s="24">
        <f t="shared" si="52"/>
        <v>426</v>
      </c>
      <c r="O543" s="23">
        <v>0</v>
      </c>
      <c r="P543" s="24">
        <f t="shared" si="53"/>
        <v>426</v>
      </c>
    </row>
    <row r="544" spans="1:16" ht="15.75" x14ac:dyDescent="0.25">
      <c r="A544" s="16">
        <f t="shared" si="48"/>
        <v>538</v>
      </c>
      <c r="B544" s="25">
        <v>231080096</v>
      </c>
      <c r="C544" s="26" t="s">
        <v>304</v>
      </c>
      <c r="D544" s="23" t="s">
        <v>790</v>
      </c>
      <c r="E544" s="20">
        <v>31</v>
      </c>
      <c r="F544" s="19">
        <v>31</v>
      </c>
      <c r="G544" s="20">
        <f t="shared" si="49"/>
        <v>0</v>
      </c>
      <c r="H544" s="21">
        <v>88.407515717714432</v>
      </c>
      <c r="I544" s="21">
        <f t="shared" si="50"/>
        <v>0</v>
      </c>
      <c r="J544" s="20"/>
      <c r="K544" s="20"/>
      <c r="L544" s="36">
        <f t="shared" si="51"/>
        <v>0</v>
      </c>
      <c r="M544" s="23">
        <v>463</v>
      </c>
      <c r="N544" s="24">
        <f t="shared" si="52"/>
        <v>463</v>
      </c>
      <c r="O544" s="23">
        <v>0</v>
      </c>
      <c r="P544" s="24">
        <f t="shared" si="53"/>
        <v>463</v>
      </c>
    </row>
    <row r="545" spans="1:16" ht="15.75" x14ac:dyDescent="0.25">
      <c r="A545" s="16">
        <f t="shared" si="48"/>
        <v>539</v>
      </c>
      <c r="B545" s="25">
        <v>231080097</v>
      </c>
      <c r="C545" s="26" t="s">
        <v>305</v>
      </c>
      <c r="D545" s="23" t="s">
        <v>799</v>
      </c>
      <c r="E545" s="20">
        <v>31</v>
      </c>
      <c r="F545" s="19">
        <v>31</v>
      </c>
      <c r="G545" s="20">
        <f t="shared" si="49"/>
        <v>0</v>
      </c>
      <c r="H545" s="21">
        <v>88.407515717714432</v>
      </c>
      <c r="I545" s="21">
        <f t="shared" si="50"/>
        <v>0</v>
      </c>
      <c r="J545" s="20"/>
      <c r="K545" s="20"/>
      <c r="L545" s="36">
        <f t="shared" si="51"/>
        <v>0</v>
      </c>
      <c r="M545" s="23">
        <v>426</v>
      </c>
      <c r="N545" s="24">
        <f t="shared" si="52"/>
        <v>426</v>
      </c>
      <c r="O545" s="23">
        <v>0</v>
      </c>
      <c r="P545" s="24">
        <f t="shared" si="53"/>
        <v>426</v>
      </c>
    </row>
    <row r="546" spans="1:16" ht="15.75" x14ac:dyDescent="0.25">
      <c r="A546" s="16">
        <f t="shared" si="48"/>
        <v>540</v>
      </c>
      <c r="B546" s="25">
        <v>231080098</v>
      </c>
      <c r="C546" s="26" t="s">
        <v>306</v>
      </c>
      <c r="D546" s="23" t="s">
        <v>796</v>
      </c>
      <c r="E546" s="20">
        <v>31</v>
      </c>
      <c r="F546" s="19">
        <v>31</v>
      </c>
      <c r="G546" s="20">
        <f t="shared" si="49"/>
        <v>0</v>
      </c>
      <c r="H546" s="21">
        <v>88.407515717714432</v>
      </c>
      <c r="I546" s="21">
        <f t="shared" si="50"/>
        <v>0</v>
      </c>
      <c r="J546" s="20"/>
      <c r="K546" s="20"/>
      <c r="L546" s="36">
        <f t="shared" si="51"/>
        <v>0</v>
      </c>
      <c r="M546" s="23">
        <v>519</v>
      </c>
      <c r="N546" s="24">
        <f t="shared" si="52"/>
        <v>519</v>
      </c>
      <c r="O546" s="23">
        <v>0</v>
      </c>
      <c r="P546" s="24">
        <f t="shared" si="53"/>
        <v>519</v>
      </c>
    </row>
    <row r="547" spans="1:16" ht="15.75" x14ac:dyDescent="0.25">
      <c r="A547" s="16">
        <f t="shared" si="48"/>
        <v>541</v>
      </c>
      <c r="B547" s="25">
        <v>231080100</v>
      </c>
      <c r="C547" s="26" t="s">
        <v>307</v>
      </c>
      <c r="D547" s="23" t="s">
        <v>800</v>
      </c>
      <c r="E547" s="20">
        <v>31</v>
      </c>
      <c r="F547" s="19">
        <v>31</v>
      </c>
      <c r="G547" s="20">
        <f t="shared" si="49"/>
        <v>0</v>
      </c>
      <c r="H547" s="21">
        <v>88.407515717714432</v>
      </c>
      <c r="I547" s="21">
        <f t="shared" si="50"/>
        <v>0</v>
      </c>
      <c r="J547" s="20"/>
      <c r="K547" s="20"/>
      <c r="L547" s="36">
        <f t="shared" si="51"/>
        <v>0</v>
      </c>
      <c r="M547" s="23">
        <v>519</v>
      </c>
      <c r="N547" s="24">
        <f t="shared" si="52"/>
        <v>519</v>
      </c>
      <c r="O547" s="23">
        <v>0</v>
      </c>
      <c r="P547" s="24">
        <f t="shared" si="53"/>
        <v>519</v>
      </c>
    </row>
    <row r="548" spans="1:16" ht="15.75" x14ac:dyDescent="0.25">
      <c r="A548" s="16">
        <f t="shared" si="48"/>
        <v>542</v>
      </c>
      <c r="B548" s="25">
        <v>231080101</v>
      </c>
      <c r="C548" s="26" t="s">
        <v>308</v>
      </c>
      <c r="D548" s="23" t="s">
        <v>777</v>
      </c>
      <c r="E548" s="20">
        <v>31</v>
      </c>
      <c r="F548" s="19">
        <v>31</v>
      </c>
      <c r="G548" s="20">
        <f t="shared" si="49"/>
        <v>0</v>
      </c>
      <c r="H548" s="21">
        <v>88.407515717714432</v>
      </c>
      <c r="I548" s="21">
        <f t="shared" si="50"/>
        <v>0</v>
      </c>
      <c r="J548" s="20"/>
      <c r="K548" s="20"/>
      <c r="L548" s="36">
        <f t="shared" si="51"/>
        <v>0</v>
      </c>
      <c r="M548" s="23">
        <v>519</v>
      </c>
      <c r="N548" s="24">
        <f t="shared" si="52"/>
        <v>519</v>
      </c>
      <c r="O548" s="23">
        <v>0</v>
      </c>
      <c r="P548" s="24">
        <f t="shared" si="53"/>
        <v>519</v>
      </c>
    </row>
    <row r="549" spans="1:16" ht="15.75" x14ac:dyDescent="0.25">
      <c r="A549" s="16">
        <f t="shared" si="48"/>
        <v>543</v>
      </c>
      <c r="B549" s="25">
        <v>231080102</v>
      </c>
      <c r="C549" s="26" t="s">
        <v>309</v>
      </c>
      <c r="D549" s="23" t="s">
        <v>795</v>
      </c>
      <c r="E549" s="20">
        <v>31</v>
      </c>
      <c r="F549" s="19">
        <v>31</v>
      </c>
      <c r="G549" s="20">
        <f t="shared" si="49"/>
        <v>0</v>
      </c>
      <c r="H549" s="21">
        <v>88.407515717714432</v>
      </c>
      <c r="I549" s="21">
        <f t="shared" si="50"/>
        <v>0</v>
      </c>
      <c r="J549" s="20"/>
      <c r="K549" s="20"/>
      <c r="L549" s="36">
        <f t="shared" si="51"/>
        <v>0</v>
      </c>
      <c r="M549" s="23">
        <v>519</v>
      </c>
      <c r="N549" s="24">
        <f t="shared" si="52"/>
        <v>519</v>
      </c>
      <c r="O549" s="23">
        <v>0</v>
      </c>
      <c r="P549" s="24">
        <f t="shared" si="53"/>
        <v>519</v>
      </c>
    </row>
    <row r="550" spans="1:16" ht="15.75" x14ac:dyDescent="0.25">
      <c r="A550" s="16">
        <f t="shared" si="48"/>
        <v>544</v>
      </c>
      <c r="B550" s="25">
        <v>231080103</v>
      </c>
      <c r="C550" s="26" t="s">
        <v>310</v>
      </c>
      <c r="D550" s="23" t="s">
        <v>800</v>
      </c>
      <c r="E550" s="20">
        <v>31</v>
      </c>
      <c r="F550" s="19">
        <v>31</v>
      </c>
      <c r="G550" s="20">
        <f t="shared" si="49"/>
        <v>0</v>
      </c>
      <c r="H550" s="21">
        <v>88.407515717714432</v>
      </c>
      <c r="I550" s="21">
        <f t="shared" si="50"/>
        <v>0</v>
      </c>
      <c r="J550" s="20"/>
      <c r="K550" s="20"/>
      <c r="L550" s="36">
        <f t="shared" si="51"/>
        <v>0</v>
      </c>
      <c r="M550" s="23">
        <v>463</v>
      </c>
      <c r="N550" s="24">
        <f t="shared" si="52"/>
        <v>463</v>
      </c>
      <c r="O550" s="23">
        <v>0</v>
      </c>
      <c r="P550" s="24">
        <f t="shared" si="53"/>
        <v>463</v>
      </c>
    </row>
    <row r="551" spans="1:16" ht="15.75" x14ac:dyDescent="0.25">
      <c r="A551" s="16">
        <f t="shared" si="48"/>
        <v>545</v>
      </c>
      <c r="B551" s="25">
        <v>231080104</v>
      </c>
      <c r="C551" s="26" t="s">
        <v>311</v>
      </c>
      <c r="D551" s="23" t="s">
        <v>786</v>
      </c>
      <c r="E551" s="20">
        <v>31</v>
      </c>
      <c r="F551" s="19">
        <v>12</v>
      </c>
      <c r="G551" s="20">
        <f t="shared" si="49"/>
        <v>19</v>
      </c>
      <c r="H551" s="21">
        <v>88.407515717714432</v>
      </c>
      <c r="I551" s="21">
        <f t="shared" si="50"/>
        <v>1679.7427986365742</v>
      </c>
      <c r="J551" s="20">
        <f>180+950</f>
        <v>1130</v>
      </c>
      <c r="K551" s="20">
        <v>80</v>
      </c>
      <c r="L551" s="36">
        <f t="shared" si="51"/>
        <v>2890</v>
      </c>
      <c r="M551" s="23">
        <v>556</v>
      </c>
      <c r="N551" s="24">
        <f t="shared" si="52"/>
        <v>3446</v>
      </c>
      <c r="O551" s="23">
        <v>635</v>
      </c>
      <c r="P551" s="24">
        <f t="shared" si="53"/>
        <v>4081</v>
      </c>
    </row>
    <row r="552" spans="1:16" ht="15.75" x14ac:dyDescent="0.25">
      <c r="A552" s="16">
        <f t="shared" si="48"/>
        <v>546</v>
      </c>
      <c r="B552" s="25">
        <v>231080105</v>
      </c>
      <c r="C552" s="26" t="s">
        <v>312</v>
      </c>
      <c r="D552" s="23" t="s">
        <v>776</v>
      </c>
      <c r="E552" s="20">
        <v>31</v>
      </c>
      <c r="F552" s="19">
        <v>23</v>
      </c>
      <c r="G552" s="20">
        <f t="shared" si="49"/>
        <v>8</v>
      </c>
      <c r="H552" s="21">
        <v>88.407515717714432</v>
      </c>
      <c r="I552" s="21">
        <f t="shared" si="50"/>
        <v>707.26012574171546</v>
      </c>
      <c r="J552" s="20"/>
      <c r="K552" s="20">
        <v>80</v>
      </c>
      <c r="L552" s="36">
        <f t="shared" si="51"/>
        <v>787</v>
      </c>
      <c r="M552" s="23">
        <v>482</v>
      </c>
      <c r="N552" s="24">
        <f t="shared" si="52"/>
        <v>1269</v>
      </c>
      <c r="O552" s="23">
        <v>267</v>
      </c>
      <c r="P552" s="24">
        <f t="shared" si="53"/>
        <v>1536</v>
      </c>
    </row>
    <row r="553" spans="1:16" ht="15.75" x14ac:dyDescent="0.25">
      <c r="A553" s="16">
        <f t="shared" si="48"/>
        <v>547</v>
      </c>
      <c r="B553" s="25">
        <v>231080107</v>
      </c>
      <c r="C553" s="26" t="s">
        <v>313</v>
      </c>
      <c r="D553" s="23" t="s">
        <v>782</v>
      </c>
      <c r="E553" s="20">
        <v>31</v>
      </c>
      <c r="F553" s="19">
        <v>7</v>
      </c>
      <c r="G553" s="20">
        <f t="shared" si="49"/>
        <v>24</v>
      </c>
      <c r="H553" s="21">
        <v>88.407515717714432</v>
      </c>
      <c r="I553" s="21">
        <f t="shared" si="50"/>
        <v>2121.7803772251464</v>
      </c>
      <c r="J553" s="20">
        <v>50</v>
      </c>
      <c r="K553" s="20">
        <v>80</v>
      </c>
      <c r="L553" s="36">
        <f t="shared" si="51"/>
        <v>2252</v>
      </c>
      <c r="M553" s="23">
        <v>500</v>
      </c>
      <c r="N553" s="24">
        <f t="shared" si="52"/>
        <v>2752</v>
      </c>
      <c r="O553" s="23">
        <v>802</v>
      </c>
      <c r="P553" s="24">
        <f t="shared" si="53"/>
        <v>3554</v>
      </c>
    </row>
    <row r="554" spans="1:16" ht="15.75" x14ac:dyDescent="0.25">
      <c r="A554" s="16">
        <f t="shared" si="48"/>
        <v>548</v>
      </c>
      <c r="B554" s="25">
        <v>231080110</v>
      </c>
      <c r="C554" s="26" t="s">
        <v>314</v>
      </c>
      <c r="D554" s="23" t="s">
        <v>782</v>
      </c>
      <c r="E554" s="20">
        <v>31</v>
      </c>
      <c r="F554" s="19">
        <v>18</v>
      </c>
      <c r="G554" s="20">
        <f t="shared" si="49"/>
        <v>13</v>
      </c>
      <c r="H554" s="21">
        <v>88.407515717714432</v>
      </c>
      <c r="I554" s="21">
        <f t="shared" si="50"/>
        <v>1149.2977043302876</v>
      </c>
      <c r="J554" s="20"/>
      <c r="K554" s="20">
        <v>80</v>
      </c>
      <c r="L554" s="36">
        <f t="shared" si="51"/>
        <v>1229</v>
      </c>
      <c r="M554" s="23">
        <v>556</v>
      </c>
      <c r="N554" s="24">
        <f t="shared" si="52"/>
        <v>1785</v>
      </c>
      <c r="O554" s="23">
        <v>434</v>
      </c>
      <c r="P554" s="24">
        <f t="shared" si="53"/>
        <v>2219</v>
      </c>
    </row>
    <row r="555" spans="1:16" ht="15.75" x14ac:dyDescent="0.25">
      <c r="A555" s="16">
        <f t="shared" si="48"/>
        <v>549</v>
      </c>
      <c r="B555" s="25">
        <v>231080111</v>
      </c>
      <c r="C555" s="26" t="s">
        <v>315</v>
      </c>
      <c r="D555" s="23" t="s">
        <v>780</v>
      </c>
      <c r="E555" s="20">
        <v>31</v>
      </c>
      <c r="F555" s="19">
        <v>31</v>
      </c>
      <c r="G555" s="20">
        <f t="shared" si="49"/>
        <v>0</v>
      </c>
      <c r="H555" s="21">
        <v>88.407515717714432</v>
      </c>
      <c r="I555" s="21">
        <f t="shared" si="50"/>
        <v>0</v>
      </c>
      <c r="J555" s="20"/>
      <c r="K555" s="20"/>
      <c r="L555" s="36">
        <f t="shared" si="51"/>
        <v>0</v>
      </c>
      <c r="M555" s="23">
        <v>482</v>
      </c>
      <c r="N555" s="24">
        <f t="shared" si="52"/>
        <v>482</v>
      </c>
      <c r="O555" s="23">
        <v>0</v>
      </c>
      <c r="P555" s="24">
        <f t="shared" si="53"/>
        <v>482</v>
      </c>
    </row>
    <row r="556" spans="1:16" x14ac:dyDescent="0.25">
      <c r="A556" s="52" t="s">
        <v>316</v>
      </c>
      <c r="B556" s="52"/>
      <c r="C556" s="52"/>
      <c r="D556" s="52"/>
      <c r="E556" s="38">
        <f>SUM(E7:E555)</f>
        <v>17019</v>
      </c>
      <c r="F556" s="38">
        <f t="shared" ref="F556:M556" si="54">SUM(F7:F555)</f>
        <v>13421</v>
      </c>
      <c r="G556" s="38">
        <f t="shared" si="54"/>
        <v>3598</v>
      </c>
      <c r="H556" s="38"/>
      <c r="I556" s="45">
        <f t="shared" si="54"/>
        <v>318090.24155233632</v>
      </c>
      <c r="J556" s="38">
        <f t="shared" si="54"/>
        <v>27770</v>
      </c>
      <c r="K556" s="38">
        <f t="shared" si="54"/>
        <v>16560</v>
      </c>
      <c r="L556" s="45">
        <f t="shared" si="54"/>
        <v>362439</v>
      </c>
      <c r="M556" s="46">
        <f t="shared" si="54"/>
        <v>235972</v>
      </c>
      <c r="N556" s="46">
        <f>SUM(N7:N555)</f>
        <v>598411</v>
      </c>
      <c r="O556" s="46">
        <f>SUM(O7:O555)</f>
        <v>120805</v>
      </c>
      <c r="P556" s="46">
        <f>SUM(P7:P555)</f>
        <v>719216</v>
      </c>
    </row>
    <row r="559" spans="1:16" x14ac:dyDescent="0.25">
      <c r="M559" s="47"/>
    </row>
  </sheetData>
  <mergeCells count="20">
    <mergeCell ref="O5:O6"/>
    <mergeCell ref="P5:P6"/>
    <mergeCell ref="L5:L6"/>
    <mergeCell ref="M5:M6"/>
    <mergeCell ref="A1:P1"/>
    <mergeCell ref="A2:P2"/>
    <mergeCell ref="A3:P3"/>
    <mergeCell ref="N5:N6"/>
    <mergeCell ref="A556:D556"/>
    <mergeCell ref="H5:H6"/>
    <mergeCell ref="I5:I6"/>
    <mergeCell ref="J5:J6"/>
    <mergeCell ref="K5:K6"/>
    <mergeCell ref="A5:A6"/>
    <mergeCell ref="B5:B6"/>
    <mergeCell ref="C5:C6"/>
    <mergeCell ref="D5:D6"/>
    <mergeCell ref="E5:E6"/>
    <mergeCell ref="F5:F6"/>
    <mergeCell ref="G5:G6"/>
  </mergeCells>
  <conditionalFormatting sqref="B7:B536">
    <cfRule type="duplicateValues" dxfId="89" priority="45"/>
  </conditionalFormatting>
  <conditionalFormatting sqref="B221:B400 B7:B219">
    <cfRule type="duplicateValues" dxfId="88" priority="42"/>
  </conditionalFormatting>
  <conditionalFormatting sqref="B224:B420 B7:B222">
    <cfRule type="duplicateValues" dxfId="87" priority="41"/>
  </conditionalFormatting>
  <conditionalFormatting sqref="B224:B423 B7:B222">
    <cfRule type="duplicateValues" dxfId="86" priority="40"/>
  </conditionalFormatting>
  <conditionalFormatting sqref="B224:B424 B7:B222">
    <cfRule type="duplicateValues" dxfId="85" priority="38"/>
  </conditionalFormatting>
  <conditionalFormatting sqref="B224:B432 B7:B222">
    <cfRule type="duplicateValues" dxfId="84" priority="39"/>
  </conditionalFormatting>
  <conditionalFormatting sqref="B224:B433 B7:B222">
    <cfRule type="duplicateValues" dxfId="83" priority="37"/>
  </conditionalFormatting>
  <conditionalFormatting sqref="B224:B536 B7:B222">
    <cfRule type="duplicateValues" dxfId="82" priority="43"/>
  </conditionalFormatting>
  <conditionalFormatting sqref="B224:B555 B7:B222">
    <cfRule type="duplicateValues" dxfId="81" priority="44"/>
  </conditionalFormatting>
  <conditionalFormatting sqref="B314">
    <cfRule type="duplicateValues" dxfId="80" priority="4"/>
  </conditionalFormatting>
  <conditionalFormatting sqref="B314:B384">
    <cfRule type="duplicateValues" dxfId="79" priority="1"/>
  </conditionalFormatting>
  <conditionalFormatting sqref="B322">
    <cfRule type="duplicateValues" dxfId="78" priority="3"/>
  </conditionalFormatting>
  <conditionalFormatting sqref="B334">
    <cfRule type="duplicateValues" dxfId="77" priority="7"/>
  </conditionalFormatting>
  <conditionalFormatting sqref="B334:B404">
    <cfRule type="duplicateValues" dxfId="76" priority="36"/>
  </conditionalFormatting>
  <conditionalFormatting sqref="B337">
    <cfRule type="duplicateValues" dxfId="75" priority="11"/>
  </conditionalFormatting>
  <conditionalFormatting sqref="B337:B407">
    <cfRule type="duplicateValues" dxfId="74" priority="35"/>
  </conditionalFormatting>
  <conditionalFormatting sqref="B338">
    <cfRule type="duplicateValues" dxfId="73" priority="13"/>
  </conditionalFormatting>
  <conditionalFormatting sqref="B338:B408">
    <cfRule type="duplicateValues" dxfId="72" priority="34"/>
  </conditionalFormatting>
  <conditionalFormatting sqref="B342">
    <cfRule type="duplicateValues" dxfId="71" priority="6"/>
  </conditionalFormatting>
  <conditionalFormatting sqref="B345">
    <cfRule type="duplicateValues" dxfId="70" priority="10"/>
  </conditionalFormatting>
  <conditionalFormatting sqref="B346">
    <cfRule type="duplicateValues" dxfId="69" priority="22"/>
  </conditionalFormatting>
  <conditionalFormatting sqref="B346:B416">
    <cfRule type="duplicateValues" dxfId="68" priority="33"/>
  </conditionalFormatting>
  <conditionalFormatting sqref="B347">
    <cfRule type="duplicateValues" dxfId="67" priority="25"/>
  </conditionalFormatting>
  <conditionalFormatting sqref="B347:B417">
    <cfRule type="duplicateValues" dxfId="66" priority="32"/>
  </conditionalFormatting>
  <conditionalFormatting sqref="B354">
    <cfRule type="duplicateValues" dxfId="65" priority="21"/>
  </conditionalFormatting>
  <conditionalFormatting sqref="B355">
    <cfRule type="duplicateValues" dxfId="64" priority="24"/>
  </conditionalFormatting>
  <conditionalFormatting sqref="B386">
    <cfRule type="duplicateValues" dxfId="63" priority="2"/>
  </conditionalFormatting>
  <conditionalFormatting sqref="B388">
    <cfRule type="duplicateValues" dxfId="62" priority="18"/>
  </conditionalFormatting>
  <conditionalFormatting sqref="B388:B470">
    <cfRule type="duplicateValues" dxfId="61" priority="15"/>
  </conditionalFormatting>
  <conditionalFormatting sqref="B396">
    <cfRule type="duplicateValues" dxfId="60" priority="17"/>
  </conditionalFormatting>
  <conditionalFormatting sqref="B397">
    <cfRule type="duplicateValues" dxfId="59" priority="31"/>
  </conditionalFormatting>
  <conditionalFormatting sqref="B397:B479">
    <cfRule type="duplicateValues" dxfId="58" priority="27"/>
  </conditionalFormatting>
  <conditionalFormatting sqref="B405">
    <cfRule type="duplicateValues" dxfId="57" priority="30"/>
  </conditionalFormatting>
  <conditionalFormatting sqref="B406">
    <cfRule type="duplicateValues" dxfId="56" priority="29"/>
  </conditionalFormatting>
  <conditionalFormatting sqref="B409">
    <cfRule type="duplicateValues" dxfId="55" priority="9"/>
  </conditionalFormatting>
  <conditionalFormatting sqref="B410">
    <cfRule type="duplicateValues" dxfId="54" priority="12"/>
  </conditionalFormatting>
  <conditionalFormatting sqref="B418">
    <cfRule type="duplicateValues" dxfId="53" priority="20"/>
  </conditionalFormatting>
  <conditionalFormatting sqref="B419">
    <cfRule type="duplicateValues" dxfId="52" priority="23"/>
  </conditionalFormatting>
  <conditionalFormatting sqref="B472">
    <cfRule type="duplicateValues" dxfId="51" priority="16"/>
  </conditionalFormatting>
  <conditionalFormatting sqref="B481">
    <cfRule type="duplicateValues" dxfId="50" priority="28"/>
  </conditionalFormatting>
  <conditionalFormatting sqref="B489 B7:B222 B224:B486">
    <cfRule type="duplicateValues" dxfId="49" priority="14"/>
  </conditionalFormatting>
  <conditionalFormatting sqref="B489">
    <cfRule type="duplicateValues" dxfId="48" priority="5"/>
  </conditionalFormatting>
  <conditionalFormatting sqref="B492">
    <cfRule type="duplicateValues" dxfId="47" priority="8"/>
  </conditionalFormatting>
  <conditionalFormatting sqref="B498 B7:B222 B224:B495">
    <cfRule type="duplicateValues" dxfId="46" priority="26"/>
  </conditionalFormatting>
  <conditionalFormatting sqref="B501">
    <cfRule type="duplicateValues" dxfId="45" priority="19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388A-5EF8-4A86-9B52-EA2B5355112E}">
  <dimension ref="A1:P545"/>
  <sheetViews>
    <sheetView tabSelected="1" topLeftCell="A457" workbookViewId="0">
      <selection activeCell="C245" sqref="C245"/>
    </sheetView>
  </sheetViews>
  <sheetFormatPr defaultColWidth="8.140625" defaultRowHeight="15" x14ac:dyDescent="0.25"/>
  <cols>
    <col min="1" max="1" width="7" style="14" bestFit="1" customWidth="1"/>
    <col min="2" max="2" width="11.42578125" style="14" customWidth="1"/>
    <col min="3" max="3" width="42.140625" style="14" bestFit="1" customWidth="1"/>
    <col min="4" max="4" width="7.85546875" style="14" customWidth="1"/>
    <col min="5" max="5" width="7.85546875" style="15" customWidth="1"/>
    <col min="6" max="8" width="7.85546875" style="14" customWidth="1"/>
    <col min="9" max="9" width="11.140625" style="14" customWidth="1"/>
    <col min="10" max="10" width="8.85546875" style="14" customWidth="1"/>
    <col min="11" max="11" width="7.85546875" style="14" customWidth="1"/>
    <col min="12" max="12" width="11.5703125" style="14" bestFit="1" customWidth="1"/>
    <col min="13" max="13" width="7.85546875" style="14" customWidth="1"/>
    <col min="14" max="14" width="8.5703125" style="14" customWidth="1"/>
    <col min="15" max="16384" width="8.140625" style="14"/>
  </cols>
  <sheetData>
    <row r="1" spans="1:16" ht="22.5" x14ac:dyDescent="0.3">
      <c r="A1" s="57" t="s">
        <v>317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6" ht="22.5" x14ac:dyDescent="0.3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6" ht="22.5" x14ac:dyDescent="0.3">
      <c r="A3" s="57" t="s">
        <v>827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</row>
    <row r="5" spans="1:16" x14ac:dyDescent="0.25">
      <c r="A5" s="53" t="s">
        <v>2</v>
      </c>
      <c r="B5" s="53" t="s">
        <v>3</v>
      </c>
      <c r="C5" s="54" t="s">
        <v>4</v>
      </c>
      <c r="D5" s="53" t="s">
        <v>13</v>
      </c>
      <c r="E5" s="53" t="s">
        <v>14</v>
      </c>
      <c r="F5" s="60" t="s">
        <v>15</v>
      </c>
      <c r="G5" s="55" t="s">
        <v>16</v>
      </c>
      <c r="H5" s="53" t="s">
        <v>17</v>
      </c>
      <c r="I5" s="53" t="s">
        <v>18</v>
      </c>
      <c r="J5" s="53" t="s">
        <v>19</v>
      </c>
      <c r="K5" s="59" t="s">
        <v>20</v>
      </c>
      <c r="L5" s="55" t="s">
        <v>828</v>
      </c>
      <c r="M5" s="53" t="s">
        <v>21</v>
      </c>
      <c r="N5" s="53" t="s">
        <v>22</v>
      </c>
      <c r="O5" s="58" t="s">
        <v>829</v>
      </c>
      <c r="P5" s="58" t="s">
        <v>23</v>
      </c>
    </row>
    <row r="6" spans="1:16" ht="44.25" customHeight="1" x14ac:dyDescent="0.25">
      <c r="A6" s="53" t="s">
        <v>24</v>
      </c>
      <c r="B6" s="53" t="s">
        <v>24</v>
      </c>
      <c r="C6" s="54"/>
      <c r="D6" s="53"/>
      <c r="E6" s="53"/>
      <c r="F6" s="61"/>
      <c r="G6" s="55" t="s">
        <v>25</v>
      </c>
      <c r="H6" s="53" t="s">
        <v>26</v>
      </c>
      <c r="I6" s="53" t="s">
        <v>27</v>
      </c>
      <c r="J6" s="53" t="s">
        <v>27</v>
      </c>
      <c r="K6" s="59"/>
      <c r="L6" s="55"/>
      <c r="M6" s="53" t="s">
        <v>27</v>
      </c>
      <c r="N6" s="53" t="s">
        <v>27</v>
      </c>
      <c r="O6" s="58"/>
      <c r="P6" s="58"/>
    </row>
    <row r="7" spans="1:16" ht="15.75" x14ac:dyDescent="0.25">
      <c r="A7" s="16">
        <f t="shared" ref="A7:A70" si="0">ROW()-ROW($A$6)</f>
        <v>1</v>
      </c>
      <c r="B7" s="48">
        <v>150082</v>
      </c>
      <c r="C7" s="26" t="s">
        <v>816</v>
      </c>
      <c r="D7" s="23" t="s">
        <v>830</v>
      </c>
      <c r="E7" s="20">
        <v>31</v>
      </c>
      <c r="F7" s="20">
        <v>7</v>
      </c>
      <c r="G7" s="20">
        <f>E7-F7</f>
        <v>24</v>
      </c>
      <c r="H7" s="21">
        <v>84.623236208123842</v>
      </c>
      <c r="I7" s="21">
        <f>G7*H7</f>
        <v>2030.9576689949722</v>
      </c>
      <c r="J7" s="20">
        <v>621</v>
      </c>
      <c r="K7" s="19"/>
      <c r="L7" s="49">
        <v>200</v>
      </c>
      <c r="M7" s="20">
        <v>80</v>
      </c>
      <c r="N7" s="22">
        <f>ROUNDUP(I7+J7+K7+L7+M7,0)</f>
        <v>2932</v>
      </c>
      <c r="O7" s="26">
        <v>525</v>
      </c>
      <c r="P7" s="24">
        <f>N7+O7</f>
        <v>3457</v>
      </c>
    </row>
    <row r="8" spans="1:16" ht="15.75" x14ac:dyDescent="0.25">
      <c r="A8" s="16">
        <f t="shared" si="0"/>
        <v>2</v>
      </c>
      <c r="B8" s="48">
        <v>150446</v>
      </c>
      <c r="C8" s="26" t="s">
        <v>318</v>
      </c>
      <c r="D8" s="23" t="s">
        <v>831</v>
      </c>
      <c r="E8" s="20">
        <v>31</v>
      </c>
      <c r="F8" s="20">
        <v>6</v>
      </c>
      <c r="G8" s="20">
        <f t="shared" ref="G8:G71" si="1">E8-F8</f>
        <v>25</v>
      </c>
      <c r="H8" s="21">
        <v>84.623236208123842</v>
      </c>
      <c r="I8" s="21">
        <f t="shared" ref="I8:I71" si="2">G8*H8</f>
        <v>2115.5809052030959</v>
      </c>
      <c r="J8" s="20">
        <v>699</v>
      </c>
      <c r="K8" s="19"/>
      <c r="L8" s="49">
        <v>0</v>
      </c>
      <c r="M8" s="20">
        <v>80</v>
      </c>
      <c r="N8" s="22">
        <f t="shared" ref="N8:N71" si="3">ROUNDUP(I8+J8+K8+L8+M8,0)</f>
        <v>2895</v>
      </c>
      <c r="O8" s="26">
        <v>373</v>
      </c>
      <c r="P8" s="24">
        <f t="shared" ref="P8:P71" si="4">N8+O8</f>
        <v>3268</v>
      </c>
    </row>
    <row r="9" spans="1:16" ht="15.75" x14ac:dyDescent="0.25">
      <c r="A9" s="16">
        <f t="shared" si="0"/>
        <v>3</v>
      </c>
      <c r="B9" s="48">
        <v>150775</v>
      </c>
      <c r="C9" s="26" t="s">
        <v>818</v>
      </c>
      <c r="D9" s="23" t="s">
        <v>832</v>
      </c>
      <c r="E9" s="20">
        <v>31</v>
      </c>
      <c r="F9" s="20">
        <v>19</v>
      </c>
      <c r="G9" s="20">
        <f t="shared" si="1"/>
        <v>12</v>
      </c>
      <c r="H9" s="21">
        <v>84.623236208123842</v>
      </c>
      <c r="I9" s="21">
        <f t="shared" si="2"/>
        <v>1015.4788344974861</v>
      </c>
      <c r="J9" s="20"/>
      <c r="K9" s="19"/>
      <c r="L9" s="49">
        <v>0</v>
      </c>
      <c r="M9" s="20">
        <v>80</v>
      </c>
      <c r="N9" s="22">
        <f t="shared" si="3"/>
        <v>1096</v>
      </c>
      <c r="O9" s="26">
        <v>179</v>
      </c>
      <c r="P9" s="24">
        <f t="shared" si="4"/>
        <v>1275</v>
      </c>
    </row>
    <row r="10" spans="1:16" ht="15.75" x14ac:dyDescent="0.25">
      <c r="A10" s="16">
        <f t="shared" si="0"/>
        <v>4</v>
      </c>
      <c r="B10" s="48">
        <v>160354</v>
      </c>
      <c r="C10" s="26" t="s">
        <v>806</v>
      </c>
      <c r="D10" s="23" t="s">
        <v>833</v>
      </c>
      <c r="E10" s="20">
        <v>31</v>
      </c>
      <c r="F10" s="20">
        <v>19</v>
      </c>
      <c r="G10" s="20">
        <f t="shared" si="1"/>
        <v>12</v>
      </c>
      <c r="H10" s="21">
        <v>84.623236208123842</v>
      </c>
      <c r="I10" s="21">
        <f t="shared" si="2"/>
        <v>1015.4788344974861</v>
      </c>
      <c r="J10" s="20">
        <v>40</v>
      </c>
      <c r="K10" s="19"/>
      <c r="L10" s="20"/>
      <c r="M10" s="20">
        <v>80</v>
      </c>
      <c r="N10" s="22">
        <f t="shared" si="3"/>
        <v>1136</v>
      </c>
      <c r="O10" s="26">
        <v>262</v>
      </c>
      <c r="P10" s="24">
        <f t="shared" si="4"/>
        <v>1398</v>
      </c>
    </row>
    <row r="11" spans="1:16" ht="15.75" x14ac:dyDescent="0.25">
      <c r="A11" s="16">
        <f t="shared" si="0"/>
        <v>5</v>
      </c>
      <c r="B11" s="48">
        <v>170616</v>
      </c>
      <c r="C11" s="26" t="s">
        <v>28</v>
      </c>
      <c r="D11" s="23" t="s">
        <v>834</v>
      </c>
      <c r="E11" s="20">
        <v>31</v>
      </c>
      <c r="F11" s="20"/>
      <c r="G11" s="20">
        <f t="shared" si="1"/>
        <v>31</v>
      </c>
      <c r="H11" s="21">
        <v>84.623236208123842</v>
      </c>
      <c r="I11" s="21">
        <f t="shared" si="2"/>
        <v>2623.3203224518393</v>
      </c>
      <c r="J11" s="20">
        <v>482</v>
      </c>
      <c r="K11" s="19">
        <v>40</v>
      </c>
      <c r="L11" s="49">
        <v>1165</v>
      </c>
      <c r="M11" s="20">
        <v>80</v>
      </c>
      <c r="N11" s="22">
        <f t="shared" si="3"/>
        <v>4391</v>
      </c>
      <c r="O11" s="26">
        <v>678</v>
      </c>
      <c r="P11" s="24">
        <f t="shared" si="4"/>
        <v>5069</v>
      </c>
    </row>
    <row r="12" spans="1:16" ht="15.75" x14ac:dyDescent="0.25">
      <c r="A12" s="16">
        <f t="shared" si="0"/>
        <v>6</v>
      </c>
      <c r="B12" s="48">
        <v>180146</v>
      </c>
      <c r="C12" s="26" t="s">
        <v>29</v>
      </c>
      <c r="D12" s="23" t="s">
        <v>835</v>
      </c>
      <c r="E12" s="20">
        <v>31</v>
      </c>
      <c r="F12" s="20"/>
      <c r="G12" s="20">
        <f t="shared" si="1"/>
        <v>31</v>
      </c>
      <c r="H12" s="21">
        <v>84.623236208123842</v>
      </c>
      <c r="I12" s="21">
        <f t="shared" si="2"/>
        <v>2623.3203224518393</v>
      </c>
      <c r="J12" s="20">
        <v>271</v>
      </c>
      <c r="K12" s="19"/>
      <c r="L12" s="49">
        <v>125</v>
      </c>
      <c r="M12" s="20">
        <v>80</v>
      </c>
      <c r="N12" s="22">
        <f t="shared" si="3"/>
        <v>3100</v>
      </c>
      <c r="O12" s="26">
        <v>678</v>
      </c>
      <c r="P12" s="24">
        <f t="shared" si="4"/>
        <v>3778</v>
      </c>
    </row>
    <row r="13" spans="1:16" ht="15.75" x14ac:dyDescent="0.25">
      <c r="A13" s="16">
        <f t="shared" si="0"/>
        <v>7</v>
      </c>
      <c r="B13" s="48">
        <v>180150</v>
      </c>
      <c r="C13" s="26" t="s">
        <v>807</v>
      </c>
      <c r="D13" s="23" t="s">
        <v>836</v>
      </c>
      <c r="E13" s="20">
        <v>31</v>
      </c>
      <c r="F13" s="20">
        <v>2</v>
      </c>
      <c r="G13" s="20">
        <f t="shared" si="1"/>
        <v>29</v>
      </c>
      <c r="H13" s="21">
        <v>84.623236208123842</v>
      </c>
      <c r="I13" s="21">
        <f t="shared" si="2"/>
        <v>2454.0738500355915</v>
      </c>
      <c r="J13" s="20"/>
      <c r="K13" s="19"/>
      <c r="L13" s="49">
        <v>0</v>
      </c>
      <c r="M13" s="20">
        <v>80</v>
      </c>
      <c r="N13" s="22">
        <f t="shared" si="3"/>
        <v>2535</v>
      </c>
      <c r="O13" s="26">
        <v>634</v>
      </c>
      <c r="P13" s="24">
        <f t="shared" si="4"/>
        <v>3169</v>
      </c>
    </row>
    <row r="14" spans="1:16" ht="15.75" x14ac:dyDescent="0.25">
      <c r="A14" s="16">
        <f t="shared" si="0"/>
        <v>8</v>
      </c>
      <c r="B14" s="48">
        <v>180198</v>
      </c>
      <c r="C14" s="26" t="s">
        <v>31</v>
      </c>
      <c r="D14" s="23" t="s">
        <v>837</v>
      </c>
      <c r="E14" s="20">
        <v>31</v>
      </c>
      <c r="F14" s="20">
        <v>31</v>
      </c>
      <c r="G14" s="20">
        <f t="shared" si="1"/>
        <v>0</v>
      </c>
      <c r="H14" s="21">
        <v>84.623236208123842</v>
      </c>
      <c r="I14" s="21">
        <f t="shared" si="2"/>
        <v>0</v>
      </c>
      <c r="J14" s="20"/>
      <c r="K14" s="19"/>
      <c r="L14" s="49">
        <v>0</v>
      </c>
      <c r="M14" s="20"/>
      <c r="N14" s="22">
        <f t="shared" si="3"/>
        <v>0</v>
      </c>
      <c r="O14" s="26">
        <v>0</v>
      </c>
      <c r="P14" s="24">
        <f t="shared" si="4"/>
        <v>0</v>
      </c>
    </row>
    <row r="15" spans="1:16" ht="15.75" x14ac:dyDescent="0.25">
      <c r="A15" s="16">
        <f t="shared" si="0"/>
        <v>9</v>
      </c>
      <c r="B15" s="48">
        <v>180290</v>
      </c>
      <c r="C15" s="26" t="s">
        <v>32</v>
      </c>
      <c r="D15" s="23" t="s">
        <v>838</v>
      </c>
      <c r="E15" s="20">
        <v>31</v>
      </c>
      <c r="F15" s="20">
        <v>2</v>
      </c>
      <c r="G15" s="20">
        <f t="shared" si="1"/>
        <v>29</v>
      </c>
      <c r="H15" s="21">
        <v>84.623236208123842</v>
      </c>
      <c r="I15" s="21">
        <f t="shared" si="2"/>
        <v>2454.0738500355915</v>
      </c>
      <c r="J15" s="20"/>
      <c r="K15" s="19"/>
      <c r="L15" s="49">
        <v>0</v>
      </c>
      <c r="M15" s="20">
        <v>80</v>
      </c>
      <c r="N15" s="22">
        <f t="shared" si="3"/>
        <v>2535</v>
      </c>
      <c r="O15" s="26">
        <v>634</v>
      </c>
      <c r="P15" s="24">
        <f t="shared" si="4"/>
        <v>3169</v>
      </c>
    </row>
    <row r="16" spans="1:16" ht="15.75" x14ac:dyDescent="0.25">
      <c r="A16" s="16">
        <f t="shared" si="0"/>
        <v>10</v>
      </c>
      <c r="B16" s="48">
        <v>180488</v>
      </c>
      <c r="C16" s="26" t="s">
        <v>324</v>
      </c>
      <c r="D16" s="23" t="s">
        <v>835</v>
      </c>
      <c r="E16" s="20">
        <v>31</v>
      </c>
      <c r="F16" s="20">
        <v>31</v>
      </c>
      <c r="G16" s="20">
        <f t="shared" si="1"/>
        <v>0</v>
      </c>
      <c r="H16" s="21">
        <v>84.623236208123842</v>
      </c>
      <c r="I16" s="21">
        <f t="shared" si="2"/>
        <v>0</v>
      </c>
      <c r="J16" s="20"/>
      <c r="K16" s="19"/>
      <c r="L16" s="49">
        <v>0</v>
      </c>
      <c r="M16" s="20"/>
      <c r="N16" s="22">
        <f t="shared" si="3"/>
        <v>0</v>
      </c>
      <c r="O16" s="26">
        <v>0</v>
      </c>
      <c r="P16" s="24">
        <f t="shared" si="4"/>
        <v>0</v>
      </c>
    </row>
    <row r="17" spans="1:16" ht="15.75" x14ac:dyDescent="0.25">
      <c r="A17" s="16">
        <f t="shared" si="0"/>
        <v>11</v>
      </c>
      <c r="B17" s="48">
        <v>180491</v>
      </c>
      <c r="C17" s="26" t="s">
        <v>33</v>
      </c>
      <c r="D17" s="23" t="s">
        <v>839</v>
      </c>
      <c r="E17" s="20">
        <v>31</v>
      </c>
      <c r="F17" s="20">
        <v>31</v>
      </c>
      <c r="G17" s="20">
        <f t="shared" si="1"/>
        <v>0</v>
      </c>
      <c r="H17" s="21">
        <v>84.623236208123842</v>
      </c>
      <c r="I17" s="21">
        <f t="shared" si="2"/>
        <v>0</v>
      </c>
      <c r="J17" s="20"/>
      <c r="K17" s="19"/>
      <c r="L17" s="49">
        <v>0</v>
      </c>
      <c r="M17" s="20"/>
      <c r="N17" s="22">
        <f t="shared" si="3"/>
        <v>0</v>
      </c>
      <c r="O17" s="26">
        <v>0</v>
      </c>
      <c r="P17" s="24">
        <f t="shared" si="4"/>
        <v>0</v>
      </c>
    </row>
    <row r="18" spans="1:16" ht="15.75" x14ac:dyDescent="0.25">
      <c r="A18" s="16">
        <f t="shared" si="0"/>
        <v>12</v>
      </c>
      <c r="B18" s="48">
        <v>180622</v>
      </c>
      <c r="C18" s="26" t="s">
        <v>809</v>
      </c>
      <c r="D18" s="23" t="s">
        <v>840</v>
      </c>
      <c r="E18" s="20">
        <v>31</v>
      </c>
      <c r="F18" s="20">
        <v>8</v>
      </c>
      <c r="G18" s="20">
        <f t="shared" si="1"/>
        <v>23</v>
      </c>
      <c r="H18" s="21">
        <v>84.623236208123842</v>
      </c>
      <c r="I18" s="21">
        <f t="shared" si="2"/>
        <v>1946.3344327868483</v>
      </c>
      <c r="J18" s="20">
        <v>190</v>
      </c>
      <c r="K18" s="19"/>
      <c r="L18" s="49">
        <v>135</v>
      </c>
      <c r="M18" s="20">
        <v>80</v>
      </c>
      <c r="N18" s="22">
        <f t="shared" si="3"/>
        <v>2352</v>
      </c>
      <c r="O18" s="26">
        <v>503</v>
      </c>
      <c r="P18" s="24">
        <f t="shared" si="4"/>
        <v>2855</v>
      </c>
    </row>
    <row r="19" spans="1:16" ht="15.75" x14ac:dyDescent="0.25">
      <c r="A19" s="16">
        <f t="shared" si="0"/>
        <v>13</v>
      </c>
      <c r="B19" s="48">
        <v>180686</v>
      </c>
      <c r="C19" s="26" t="s">
        <v>327</v>
      </c>
      <c r="D19" s="23" t="s">
        <v>841</v>
      </c>
      <c r="E19" s="20">
        <v>31</v>
      </c>
      <c r="F19" s="20"/>
      <c r="G19" s="20">
        <f t="shared" si="1"/>
        <v>31</v>
      </c>
      <c r="H19" s="21">
        <v>84.623236208123842</v>
      </c>
      <c r="I19" s="21">
        <f t="shared" si="2"/>
        <v>2623.3203224518393</v>
      </c>
      <c r="J19" s="20">
        <f>259+208</f>
        <v>467</v>
      </c>
      <c r="K19" s="19"/>
      <c r="L19" s="49">
        <v>415</v>
      </c>
      <c r="M19" s="20">
        <v>80</v>
      </c>
      <c r="N19" s="22">
        <f t="shared" si="3"/>
        <v>3586</v>
      </c>
      <c r="O19" s="26">
        <v>678</v>
      </c>
      <c r="P19" s="24">
        <f t="shared" si="4"/>
        <v>4264</v>
      </c>
    </row>
    <row r="20" spans="1:16" ht="15.75" x14ac:dyDescent="0.25">
      <c r="A20" s="16">
        <f t="shared" si="0"/>
        <v>14</v>
      </c>
      <c r="B20" s="48">
        <v>180756</v>
      </c>
      <c r="C20" s="26" t="s">
        <v>36</v>
      </c>
      <c r="D20" s="23" t="s">
        <v>838</v>
      </c>
      <c r="E20" s="20">
        <v>31</v>
      </c>
      <c r="F20" s="20"/>
      <c r="G20" s="20">
        <f t="shared" si="1"/>
        <v>31</v>
      </c>
      <c r="H20" s="21">
        <v>84.623236208123842</v>
      </c>
      <c r="I20" s="21">
        <f t="shared" si="2"/>
        <v>2623.3203224518393</v>
      </c>
      <c r="J20" s="20"/>
      <c r="K20" s="19"/>
      <c r="L20" s="49">
        <v>0</v>
      </c>
      <c r="M20" s="20">
        <v>80</v>
      </c>
      <c r="N20" s="22">
        <f t="shared" si="3"/>
        <v>2704</v>
      </c>
      <c r="O20" s="26">
        <v>678</v>
      </c>
      <c r="P20" s="24">
        <f t="shared" si="4"/>
        <v>3382</v>
      </c>
    </row>
    <row r="21" spans="1:16" ht="15.75" x14ac:dyDescent="0.25">
      <c r="A21" s="16">
        <f t="shared" si="0"/>
        <v>15</v>
      </c>
      <c r="B21" s="48">
        <v>190052</v>
      </c>
      <c r="C21" s="26" t="s">
        <v>332</v>
      </c>
      <c r="D21" s="23" t="s">
        <v>842</v>
      </c>
      <c r="E21" s="20">
        <v>31</v>
      </c>
      <c r="F21" s="20"/>
      <c r="G21" s="20">
        <f t="shared" si="1"/>
        <v>31</v>
      </c>
      <c r="H21" s="21">
        <v>84.623236208123842</v>
      </c>
      <c r="I21" s="21">
        <f t="shared" si="2"/>
        <v>2623.3203224518393</v>
      </c>
      <c r="J21" s="20">
        <f>65+709+124</f>
        <v>898</v>
      </c>
      <c r="K21" s="19"/>
      <c r="L21" s="49">
        <v>1324</v>
      </c>
      <c r="M21" s="20">
        <v>80</v>
      </c>
      <c r="N21" s="22">
        <f t="shared" si="3"/>
        <v>4926</v>
      </c>
      <c r="O21" s="26">
        <v>463</v>
      </c>
      <c r="P21" s="24">
        <f t="shared" si="4"/>
        <v>5389</v>
      </c>
    </row>
    <row r="22" spans="1:16" ht="15.75" x14ac:dyDescent="0.25">
      <c r="A22" s="16">
        <f t="shared" si="0"/>
        <v>16</v>
      </c>
      <c r="B22" s="48">
        <v>190064</v>
      </c>
      <c r="C22" s="26" t="s">
        <v>38</v>
      </c>
      <c r="D22" s="23" t="s">
        <v>843</v>
      </c>
      <c r="E22" s="20">
        <v>31</v>
      </c>
      <c r="F22" s="20"/>
      <c r="G22" s="20">
        <f t="shared" si="1"/>
        <v>31</v>
      </c>
      <c r="H22" s="21">
        <v>84.623236208123842</v>
      </c>
      <c r="I22" s="21">
        <f t="shared" si="2"/>
        <v>2623.3203224518393</v>
      </c>
      <c r="J22" s="20">
        <v>293</v>
      </c>
      <c r="K22" s="19"/>
      <c r="L22" s="49">
        <v>205</v>
      </c>
      <c r="M22" s="20">
        <v>80</v>
      </c>
      <c r="N22" s="22">
        <f t="shared" si="3"/>
        <v>3202</v>
      </c>
      <c r="O22" s="26">
        <v>678</v>
      </c>
      <c r="P22" s="24">
        <f t="shared" si="4"/>
        <v>3880</v>
      </c>
    </row>
    <row r="23" spans="1:16" ht="15.75" x14ac:dyDescent="0.25">
      <c r="A23" s="16">
        <f t="shared" si="0"/>
        <v>17</v>
      </c>
      <c r="B23" s="48">
        <v>190115</v>
      </c>
      <c r="C23" s="26" t="s">
        <v>39</v>
      </c>
      <c r="D23" s="23" t="s">
        <v>842</v>
      </c>
      <c r="E23" s="20">
        <v>31</v>
      </c>
      <c r="F23" s="20">
        <v>31</v>
      </c>
      <c r="G23" s="20">
        <f t="shared" si="1"/>
        <v>0</v>
      </c>
      <c r="H23" s="21">
        <v>84.623236208123842</v>
      </c>
      <c r="I23" s="21">
        <f t="shared" si="2"/>
        <v>0</v>
      </c>
      <c r="J23" s="20"/>
      <c r="K23" s="19"/>
      <c r="L23" s="49">
        <v>0</v>
      </c>
      <c r="M23" s="20"/>
      <c r="N23" s="22">
        <f t="shared" si="3"/>
        <v>0</v>
      </c>
      <c r="O23" s="26">
        <v>0</v>
      </c>
      <c r="P23" s="24">
        <f t="shared" si="4"/>
        <v>0</v>
      </c>
    </row>
    <row r="24" spans="1:16" ht="15.75" x14ac:dyDescent="0.25">
      <c r="A24" s="16">
        <f t="shared" si="0"/>
        <v>18</v>
      </c>
      <c r="B24" s="48">
        <v>190137</v>
      </c>
      <c r="C24" s="26" t="s">
        <v>40</v>
      </c>
      <c r="D24" s="23" t="s">
        <v>844</v>
      </c>
      <c r="E24" s="20">
        <v>31</v>
      </c>
      <c r="F24" s="20"/>
      <c r="G24" s="20">
        <f t="shared" si="1"/>
        <v>31</v>
      </c>
      <c r="H24" s="21">
        <v>84.623236208123842</v>
      </c>
      <c r="I24" s="21">
        <f t="shared" si="2"/>
        <v>2623.3203224518393</v>
      </c>
      <c r="J24" s="20">
        <v>876</v>
      </c>
      <c r="K24" s="19"/>
      <c r="L24" s="49">
        <v>0</v>
      </c>
      <c r="M24" s="20">
        <v>80</v>
      </c>
      <c r="N24" s="22">
        <f t="shared" si="3"/>
        <v>3580</v>
      </c>
      <c r="O24" s="26">
        <v>1322</v>
      </c>
      <c r="P24" s="24">
        <f t="shared" si="4"/>
        <v>4902</v>
      </c>
    </row>
    <row r="25" spans="1:16" ht="15.75" x14ac:dyDescent="0.25">
      <c r="A25" s="16">
        <f t="shared" si="0"/>
        <v>19</v>
      </c>
      <c r="B25" s="48">
        <v>190226</v>
      </c>
      <c r="C25" s="26" t="s">
        <v>334</v>
      </c>
      <c r="D25" s="23" t="s">
        <v>845</v>
      </c>
      <c r="E25" s="20">
        <v>31</v>
      </c>
      <c r="F25" s="20"/>
      <c r="G25" s="20">
        <f t="shared" si="1"/>
        <v>31</v>
      </c>
      <c r="H25" s="21">
        <v>84.623236208123842</v>
      </c>
      <c r="I25" s="21">
        <f t="shared" si="2"/>
        <v>2623.3203224518393</v>
      </c>
      <c r="J25" s="20">
        <v>450</v>
      </c>
      <c r="K25" s="19"/>
      <c r="L25" s="49">
        <v>75</v>
      </c>
      <c r="M25" s="20">
        <v>80</v>
      </c>
      <c r="N25" s="22">
        <f t="shared" si="3"/>
        <v>3229</v>
      </c>
      <c r="O25" s="26">
        <v>678</v>
      </c>
      <c r="P25" s="24">
        <f t="shared" si="4"/>
        <v>3907</v>
      </c>
    </row>
    <row r="26" spans="1:16" ht="15.75" x14ac:dyDescent="0.25">
      <c r="A26" s="16">
        <f t="shared" si="0"/>
        <v>20</v>
      </c>
      <c r="B26" s="48">
        <v>190446</v>
      </c>
      <c r="C26" s="26" t="s">
        <v>44</v>
      </c>
      <c r="D26" s="23" t="s">
        <v>832</v>
      </c>
      <c r="E26" s="20">
        <v>31</v>
      </c>
      <c r="F26" s="20">
        <v>31</v>
      </c>
      <c r="G26" s="20">
        <f t="shared" si="1"/>
        <v>0</v>
      </c>
      <c r="H26" s="21">
        <v>84.623236208123842</v>
      </c>
      <c r="I26" s="21">
        <f t="shared" si="2"/>
        <v>0</v>
      </c>
      <c r="J26" s="20"/>
      <c r="K26" s="19"/>
      <c r="L26" s="49">
        <v>0</v>
      </c>
      <c r="M26" s="20"/>
      <c r="N26" s="22">
        <f t="shared" si="3"/>
        <v>0</v>
      </c>
      <c r="O26" s="26">
        <v>0</v>
      </c>
      <c r="P26" s="24">
        <f t="shared" si="4"/>
        <v>0</v>
      </c>
    </row>
    <row r="27" spans="1:16" ht="15.75" x14ac:dyDescent="0.25">
      <c r="A27" s="16">
        <f t="shared" si="0"/>
        <v>21</v>
      </c>
      <c r="B27" s="48">
        <v>190497</v>
      </c>
      <c r="C27" s="26" t="s">
        <v>45</v>
      </c>
      <c r="D27" s="23" t="s">
        <v>832</v>
      </c>
      <c r="E27" s="20">
        <v>31</v>
      </c>
      <c r="F27" s="20"/>
      <c r="G27" s="20">
        <f t="shared" si="1"/>
        <v>31</v>
      </c>
      <c r="H27" s="21">
        <v>84.623236208123842</v>
      </c>
      <c r="I27" s="21">
        <f t="shared" si="2"/>
        <v>2623.3203224518393</v>
      </c>
      <c r="J27" s="20">
        <v>1087</v>
      </c>
      <c r="K27" s="19"/>
      <c r="L27" s="49">
        <v>115</v>
      </c>
      <c r="M27" s="20">
        <v>80</v>
      </c>
      <c r="N27" s="22">
        <f t="shared" si="3"/>
        <v>3906</v>
      </c>
      <c r="O27" s="26">
        <v>463</v>
      </c>
      <c r="P27" s="24">
        <f t="shared" si="4"/>
        <v>4369</v>
      </c>
    </row>
    <row r="28" spans="1:16" ht="15.75" x14ac:dyDescent="0.25">
      <c r="A28" s="16">
        <f t="shared" si="0"/>
        <v>22</v>
      </c>
      <c r="B28" s="48">
        <v>190536</v>
      </c>
      <c r="C28" s="26" t="s">
        <v>337</v>
      </c>
      <c r="D28" s="23" t="s">
        <v>841</v>
      </c>
      <c r="E28" s="20">
        <v>31</v>
      </c>
      <c r="F28" s="20">
        <v>1</v>
      </c>
      <c r="G28" s="20">
        <f t="shared" si="1"/>
        <v>30</v>
      </c>
      <c r="H28" s="21">
        <v>84.623236208123842</v>
      </c>
      <c r="I28" s="21">
        <f t="shared" si="2"/>
        <v>2538.6970862437151</v>
      </c>
      <c r="J28" s="20">
        <v>428</v>
      </c>
      <c r="K28" s="19"/>
      <c r="L28" s="49">
        <v>285</v>
      </c>
      <c r="M28" s="20">
        <v>80</v>
      </c>
      <c r="N28" s="22">
        <f t="shared" si="3"/>
        <v>3332</v>
      </c>
      <c r="O28" s="26">
        <v>656</v>
      </c>
      <c r="P28" s="24">
        <f t="shared" si="4"/>
        <v>3988</v>
      </c>
    </row>
    <row r="29" spans="1:16" ht="15.75" x14ac:dyDescent="0.25">
      <c r="A29" s="16">
        <f t="shared" si="0"/>
        <v>23</v>
      </c>
      <c r="B29" s="48">
        <v>190626</v>
      </c>
      <c r="C29" s="26" t="s">
        <v>46</v>
      </c>
      <c r="D29" s="23" t="s">
        <v>840</v>
      </c>
      <c r="E29" s="20">
        <v>31</v>
      </c>
      <c r="F29" s="20">
        <v>31</v>
      </c>
      <c r="G29" s="20">
        <f t="shared" si="1"/>
        <v>0</v>
      </c>
      <c r="H29" s="21">
        <v>84.623236208123842</v>
      </c>
      <c r="I29" s="21">
        <f t="shared" si="2"/>
        <v>0</v>
      </c>
      <c r="J29" s="20"/>
      <c r="K29" s="19"/>
      <c r="L29" s="49">
        <v>0</v>
      </c>
      <c r="M29" s="20"/>
      <c r="N29" s="22">
        <f t="shared" si="3"/>
        <v>0</v>
      </c>
      <c r="O29" s="26">
        <v>0</v>
      </c>
      <c r="P29" s="24">
        <f t="shared" si="4"/>
        <v>0</v>
      </c>
    </row>
    <row r="30" spans="1:16" ht="15.75" x14ac:dyDescent="0.25">
      <c r="A30" s="16">
        <f t="shared" si="0"/>
        <v>24</v>
      </c>
      <c r="B30" s="48">
        <v>190659</v>
      </c>
      <c r="C30" s="26" t="s">
        <v>338</v>
      </c>
      <c r="D30" s="23" t="s">
        <v>833</v>
      </c>
      <c r="E30" s="20">
        <v>31</v>
      </c>
      <c r="F30" s="20">
        <v>3</v>
      </c>
      <c r="G30" s="20">
        <f t="shared" si="1"/>
        <v>28</v>
      </c>
      <c r="H30" s="21">
        <v>84.623236208123842</v>
      </c>
      <c r="I30" s="21">
        <f t="shared" si="2"/>
        <v>2369.4506138274674</v>
      </c>
      <c r="J30" s="20">
        <v>493</v>
      </c>
      <c r="K30" s="19"/>
      <c r="L30" s="49">
        <v>310</v>
      </c>
      <c r="M30" s="20">
        <v>80</v>
      </c>
      <c r="N30" s="22">
        <f t="shared" si="3"/>
        <v>3253</v>
      </c>
      <c r="O30" s="26">
        <v>612</v>
      </c>
      <c r="P30" s="24">
        <f t="shared" si="4"/>
        <v>3865</v>
      </c>
    </row>
    <row r="31" spans="1:16" ht="15.75" x14ac:dyDescent="0.25">
      <c r="A31" s="16">
        <f t="shared" si="0"/>
        <v>25</v>
      </c>
      <c r="B31" s="48">
        <v>190785</v>
      </c>
      <c r="C31" s="26" t="s">
        <v>811</v>
      </c>
      <c r="D31" s="23" t="s">
        <v>845</v>
      </c>
      <c r="E31" s="20">
        <v>31</v>
      </c>
      <c r="F31" s="20"/>
      <c r="G31" s="20">
        <f t="shared" si="1"/>
        <v>31</v>
      </c>
      <c r="H31" s="21">
        <v>84.623236208123842</v>
      </c>
      <c r="I31" s="21">
        <f t="shared" si="2"/>
        <v>2623.3203224518393</v>
      </c>
      <c r="J31" s="20">
        <f>80+174+2000</f>
        <v>2254</v>
      </c>
      <c r="K31" s="19"/>
      <c r="L31" s="49">
        <v>1445</v>
      </c>
      <c r="M31" s="20">
        <v>80</v>
      </c>
      <c r="N31" s="22">
        <f t="shared" si="3"/>
        <v>6403</v>
      </c>
      <c r="O31" s="26">
        <v>678</v>
      </c>
      <c r="P31" s="24">
        <f t="shared" si="4"/>
        <v>7081</v>
      </c>
    </row>
    <row r="32" spans="1:16" ht="15.75" x14ac:dyDescent="0.25">
      <c r="A32" s="16">
        <f t="shared" si="0"/>
        <v>26</v>
      </c>
      <c r="B32" s="48">
        <v>190903</v>
      </c>
      <c r="C32" s="26" t="s">
        <v>47</v>
      </c>
      <c r="D32" s="23" t="s">
        <v>839</v>
      </c>
      <c r="E32" s="20">
        <v>31</v>
      </c>
      <c r="F32" s="20"/>
      <c r="G32" s="20">
        <f t="shared" si="1"/>
        <v>31</v>
      </c>
      <c r="H32" s="21">
        <v>84.623236208123842</v>
      </c>
      <c r="I32" s="21">
        <f t="shared" si="2"/>
        <v>2623.3203224518393</v>
      </c>
      <c r="J32" s="20">
        <v>479</v>
      </c>
      <c r="K32" s="19"/>
      <c r="L32" s="49">
        <v>0</v>
      </c>
      <c r="M32" s="20">
        <v>80</v>
      </c>
      <c r="N32" s="22">
        <f t="shared" si="3"/>
        <v>3183</v>
      </c>
      <c r="O32" s="26">
        <v>678</v>
      </c>
      <c r="P32" s="24">
        <f t="shared" si="4"/>
        <v>3861</v>
      </c>
    </row>
    <row r="33" spans="1:16" ht="15.75" x14ac:dyDescent="0.25">
      <c r="A33" s="16">
        <f t="shared" si="0"/>
        <v>27</v>
      </c>
      <c r="B33" s="48">
        <v>190945</v>
      </c>
      <c r="C33" s="26" t="s">
        <v>340</v>
      </c>
      <c r="D33" s="23" t="s">
        <v>843</v>
      </c>
      <c r="E33" s="20">
        <v>31</v>
      </c>
      <c r="F33" s="20"/>
      <c r="G33" s="20">
        <f t="shared" si="1"/>
        <v>31</v>
      </c>
      <c r="H33" s="21">
        <v>84.623236208123842</v>
      </c>
      <c r="I33" s="21">
        <f t="shared" si="2"/>
        <v>2623.3203224518393</v>
      </c>
      <c r="J33" s="20">
        <v>2054</v>
      </c>
      <c r="K33" s="19"/>
      <c r="L33" s="49">
        <v>180</v>
      </c>
      <c r="M33" s="20">
        <v>80</v>
      </c>
      <c r="N33" s="22">
        <f t="shared" si="3"/>
        <v>4938</v>
      </c>
      <c r="O33" s="26">
        <v>678</v>
      </c>
      <c r="P33" s="24">
        <f t="shared" si="4"/>
        <v>5616</v>
      </c>
    </row>
    <row r="34" spans="1:16" ht="15.75" x14ac:dyDescent="0.25">
      <c r="A34" s="16">
        <f t="shared" si="0"/>
        <v>28</v>
      </c>
      <c r="B34" s="48">
        <v>200054</v>
      </c>
      <c r="C34" s="26" t="s">
        <v>341</v>
      </c>
      <c r="D34" s="23" t="s">
        <v>842</v>
      </c>
      <c r="E34" s="20">
        <v>31</v>
      </c>
      <c r="F34" s="20"/>
      <c r="G34" s="20">
        <f t="shared" si="1"/>
        <v>31</v>
      </c>
      <c r="H34" s="21">
        <v>84.623236208123842</v>
      </c>
      <c r="I34" s="21">
        <f t="shared" si="2"/>
        <v>2623.3203224518393</v>
      </c>
      <c r="J34" s="20">
        <v>73</v>
      </c>
      <c r="K34" s="19"/>
      <c r="L34" s="49">
        <v>50</v>
      </c>
      <c r="M34" s="20">
        <v>80</v>
      </c>
      <c r="N34" s="22">
        <f t="shared" si="3"/>
        <v>2827</v>
      </c>
      <c r="O34" s="26">
        <v>463</v>
      </c>
      <c r="P34" s="24">
        <f t="shared" si="4"/>
        <v>3290</v>
      </c>
    </row>
    <row r="35" spans="1:16" ht="15.75" x14ac:dyDescent="0.25">
      <c r="A35" s="16">
        <f t="shared" si="0"/>
        <v>29</v>
      </c>
      <c r="B35" s="48">
        <v>200065</v>
      </c>
      <c r="C35" s="26" t="s">
        <v>342</v>
      </c>
      <c r="D35" s="23" t="s">
        <v>846</v>
      </c>
      <c r="E35" s="20">
        <v>31</v>
      </c>
      <c r="F35" s="20"/>
      <c r="G35" s="20">
        <f t="shared" si="1"/>
        <v>31</v>
      </c>
      <c r="H35" s="21">
        <v>84.623236208123842</v>
      </c>
      <c r="I35" s="21">
        <f t="shared" si="2"/>
        <v>2623.3203224518393</v>
      </c>
      <c r="J35" s="20">
        <v>865</v>
      </c>
      <c r="K35" s="19"/>
      <c r="L35" s="49">
        <v>470</v>
      </c>
      <c r="M35" s="20">
        <v>80</v>
      </c>
      <c r="N35" s="22">
        <f t="shared" si="3"/>
        <v>4039</v>
      </c>
      <c r="O35" s="26">
        <v>1322</v>
      </c>
      <c r="P35" s="24">
        <f t="shared" si="4"/>
        <v>5361</v>
      </c>
    </row>
    <row r="36" spans="1:16" ht="15.75" x14ac:dyDescent="0.25">
      <c r="A36" s="16">
        <f t="shared" si="0"/>
        <v>30</v>
      </c>
      <c r="B36" s="48">
        <v>200178</v>
      </c>
      <c r="C36" s="26" t="s">
        <v>343</v>
      </c>
      <c r="D36" s="23" t="s">
        <v>847</v>
      </c>
      <c r="E36" s="20">
        <v>31</v>
      </c>
      <c r="F36" s="20">
        <v>4</v>
      </c>
      <c r="G36" s="20">
        <f t="shared" si="1"/>
        <v>27</v>
      </c>
      <c r="H36" s="21">
        <v>84.623236208123842</v>
      </c>
      <c r="I36" s="21">
        <f t="shared" si="2"/>
        <v>2284.8273776193437</v>
      </c>
      <c r="J36" s="20">
        <v>1049</v>
      </c>
      <c r="K36" s="19"/>
      <c r="L36" s="49">
        <v>0</v>
      </c>
      <c r="M36" s="20">
        <v>80</v>
      </c>
      <c r="N36" s="22">
        <f t="shared" si="3"/>
        <v>3414</v>
      </c>
      <c r="O36" s="26">
        <v>590</v>
      </c>
      <c r="P36" s="24">
        <f t="shared" si="4"/>
        <v>4004</v>
      </c>
    </row>
    <row r="37" spans="1:16" ht="15.75" x14ac:dyDescent="0.25">
      <c r="A37" s="16">
        <f t="shared" si="0"/>
        <v>31</v>
      </c>
      <c r="B37" s="48">
        <v>200205</v>
      </c>
      <c r="C37" s="26" t="s">
        <v>48</v>
      </c>
      <c r="D37" s="23" t="s">
        <v>848</v>
      </c>
      <c r="E37" s="20">
        <v>31</v>
      </c>
      <c r="F37" s="20"/>
      <c r="G37" s="20">
        <f t="shared" si="1"/>
        <v>31</v>
      </c>
      <c r="H37" s="21">
        <v>84.623236208123842</v>
      </c>
      <c r="I37" s="21">
        <f t="shared" si="2"/>
        <v>2623.3203224518393</v>
      </c>
      <c r="J37" s="20">
        <v>566</v>
      </c>
      <c r="K37" s="19"/>
      <c r="L37" s="49">
        <v>185</v>
      </c>
      <c r="M37" s="20">
        <v>80</v>
      </c>
      <c r="N37" s="22">
        <f t="shared" si="3"/>
        <v>3455</v>
      </c>
      <c r="O37" s="26">
        <v>463</v>
      </c>
      <c r="P37" s="24">
        <f t="shared" si="4"/>
        <v>3918</v>
      </c>
    </row>
    <row r="38" spans="1:16" ht="15.75" x14ac:dyDescent="0.25">
      <c r="A38" s="16">
        <f t="shared" si="0"/>
        <v>32</v>
      </c>
      <c r="B38" s="48">
        <v>200208</v>
      </c>
      <c r="C38" s="26" t="s">
        <v>49</v>
      </c>
      <c r="D38" s="23" t="s">
        <v>849</v>
      </c>
      <c r="E38" s="20">
        <v>31</v>
      </c>
      <c r="F38" s="20"/>
      <c r="G38" s="20">
        <f t="shared" si="1"/>
        <v>31</v>
      </c>
      <c r="H38" s="21">
        <v>84.623236208123842</v>
      </c>
      <c r="I38" s="21">
        <f t="shared" si="2"/>
        <v>2623.3203224518393</v>
      </c>
      <c r="J38" s="20">
        <v>60</v>
      </c>
      <c r="K38" s="19"/>
      <c r="L38" s="49">
        <v>0</v>
      </c>
      <c r="M38" s="20">
        <v>80</v>
      </c>
      <c r="N38" s="22">
        <f t="shared" si="3"/>
        <v>2764</v>
      </c>
      <c r="O38" s="26">
        <v>463</v>
      </c>
      <c r="P38" s="24">
        <f t="shared" si="4"/>
        <v>3227</v>
      </c>
    </row>
    <row r="39" spans="1:16" ht="15.75" x14ac:dyDescent="0.25">
      <c r="A39" s="16">
        <f t="shared" si="0"/>
        <v>33</v>
      </c>
      <c r="B39" s="48">
        <v>200223</v>
      </c>
      <c r="C39" s="26" t="s">
        <v>348</v>
      </c>
      <c r="D39" s="23" t="s">
        <v>850</v>
      </c>
      <c r="E39" s="20">
        <v>31</v>
      </c>
      <c r="F39" s="20">
        <v>2</v>
      </c>
      <c r="G39" s="20">
        <f t="shared" si="1"/>
        <v>29</v>
      </c>
      <c r="H39" s="21">
        <v>84.623236208123842</v>
      </c>
      <c r="I39" s="21">
        <f t="shared" si="2"/>
        <v>2454.0738500355915</v>
      </c>
      <c r="J39" s="20">
        <v>385</v>
      </c>
      <c r="K39" s="19"/>
      <c r="L39" s="49">
        <v>560</v>
      </c>
      <c r="M39" s="20">
        <v>80</v>
      </c>
      <c r="N39" s="22">
        <f t="shared" si="3"/>
        <v>3480</v>
      </c>
      <c r="O39" s="26">
        <v>1237</v>
      </c>
      <c r="P39" s="24">
        <f t="shared" si="4"/>
        <v>4717</v>
      </c>
    </row>
    <row r="40" spans="1:16" ht="15.75" x14ac:dyDescent="0.25">
      <c r="A40" s="16">
        <f t="shared" si="0"/>
        <v>34</v>
      </c>
      <c r="B40" s="48">
        <v>200224</v>
      </c>
      <c r="C40" s="26" t="s">
        <v>51</v>
      </c>
      <c r="D40" s="23" t="s">
        <v>851</v>
      </c>
      <c r="E40" s="20">
        <v>31</v>
      </c>
      <c r="F40" s="20">
        <v>5</v>
      </c>
      <c r="G40" s="20">
        <f t="shared" si="1"/>
        <v>26</v>
      </c>
      <c r="H40" s="21">
        <v>84.623236208123842</v>
      </c>
      <c r="I40" s="21">
        <f t="shared" si="2"/>
        <v>2200.20414141122</v>
      </c>
      <c r="J40" s="20">
        <v>390</v>
      </c>
      <c r="K40" s="19"/>
      <c r="L40" s="49">
        <v>0</v>
      </c>
      <c r="M40" s="20">
        <v>80</v>
      </c>
      <c r="N40" s="22">
        <f t="shared" si="3"/>
        <v>2671</v>
      </c>
      <c r="O40" s="26">
        <v>568</v>
      </c>
      <c r="P40" s="24">
        <f t="shared" si="4"/>
        <v>3239</v>
      </c>
    </row>
    <row r="41" spans="1:16" ht="15.75" x14ac:dyDescent="0.25">
      <c r="A41" s="16">
        <f t="shared" si="0"/>
        <v>35</v>
      </c>
      <c r="B41" s="48">
        <v>200232</v>
      </c>
      <c r="C41" s="26" t="s">
        <v>52</v>
      </c>
      <c r="D41" s="23" t="s">
        <v>851</v>
      </c>
      <c r="E41" s="20">
        <v>31</v>
      </c>
      <c r="F41" s="20"/>
      <c r="G41" s="20">
        <f t="shared" si="1"/>
        <v>31</v>
      </c>
      <c r="H41" s="21">
        <v>84.623236208123842</v>
      </c>
      <c r="I41" s="21">
        <f t="shared" si="2"/>
        <v>2623.3203224518393</v>
      </c>
      <c r="J41" s="20">
        <v>450</v>
      </c>
      <c r="K41" s="19"/>
      <c r="L41" s="49">
        <v>60</v>
      </c>
      <c r="M41" s="20">
        <v>80</v>
      </c>
      <c r="N41" s="22">
        <f t="shared" si="3"/>
        <v>3214</v>
      </c>
      <c r="O41" s="26">
        <v>678</v>
      </c>
      <c r="P41" s="24">
        <f t="shared" si="4"/>
        <v>3892</v>
      </c>
    </row>
    <row r="42" spans="1:16" ht="15.75" x14ac:dyDescent="0.25">
      <c r="A42" s="16">
        <f t="shared" si="0"/>
        <v>36</v>
      </c>
      <c r="B42" s="48">
        <v>200268</v>
      </c>
      <c r="C42" s="26" t="s">
        <v>351</v>
      </c>
      <c r="D42" s="23" t="s">
        <v>852</v>
      </c>
      <c r="E42" s="20">
        <v>31</v>
      </c>
      <c r="F42" s="20">
        <v>2</v>
      </c>
      <c r="G42" s="20">
        <f t="shared" si="1"/>
        <v>29</v>
      </c>
      <c r="H42" s="21">
        <v>84.623236208123842</v>
      </c>
      <c r="I42" s="21">
        <f t="shared" si="2"/>
        <v>2454.0738500355915</v>
      </c>
      <c r="J42" s="20">
        <f>1080+288</f>
        <v>1368</v>
      </c>
      <c r="K42" s="19"/>
      <c r="L42" s="49">
        <v>410</v>
      </c>
      <c r="M42" s="20">
        <v>80</v>
      </c>
      <c r="N42" s="22">
        <f t="shared" si="3"/>
        <v>4313</v>
      </c>
      <c r="O42" s="26">
        <v>634</v>
      </c>
      <c r="P42" s="24">
        <f t="shared" si="4"/>
        <v>4947</v>
      </c>
    </row>
    <row r="43" spans="1:16" ht="15.75" x14ac:dyDescent="0.25">
      <c r="A43" s="16">
        <f t="shared" si="0"/>
        <v>37</v>
      </c>
      <c r="B43" s="48">
        <v>200301</v>
      </c>
      <c r="C43" s="26" t="s">
        <v>53</v>
      </c>
      <c r="D43" s="23" t="s">
        <v>849</v>
      </c>
      <c r="E43" s="20">
        <v>31</v>
      </c>
      <c r="F43" s="20"/>
      <c r="G43" s="20">
        <f t="shared" si="1"/>
        <v>31</v>
      </c>
      <c r="H43" s="21">
        <v>84.623236208123842</v>
      </c>
      <c r="I43" s="21">
        <f t="shared" si="2"/>
        <v>2623.3203224518393</v>
      </c>
      <c r="J43" s="20">
        <v>556</v>
      </c>
      <c r="K43" s="19"/>
      <c r="L43" s="49">
        <v>740</v>
      </c>
      <c r="M43" s="20">
        <v>80</v>
      </c>
      <c r="N43" s="22">
        <f t="shared" si="3"/>
        <v>4000</v>
      </c>
      <c r="O43" s="26">
        <v>463</v>
      </c>
      <c r="P43" s="24">
        <f t="shared" si="4"/>
        <v>4463</v>
      </c>
    </row>
    <row r="44" spans="1:16" ht="15.75" x14ac:dyDescent="0.25">
      <c r="A44" s="16">
        <f t="shared" si="0"/>
        <v>38</v>
      </c>
      <c r="B44" s="48">
        <v>200302</v>
      </c>
      <c r="C44" s="26" t="s">
        <v>353</v>
      </c>
      <c r="D44" s="23" t="s">
        <v>853</v>
      </c>
      <c r="E44" s="20">
        <v>31</v>
      </c>
      <c r="F44" s="20">
        <v>2</v>
      </c>
      <c r="G44" s="20">
        <f t="shared" si="1"/>
        <v>29</v>
      </c>
      <c r="H44" s="21">
        <v>84.623236208123842</v>
      </c>
      <c r="I44" s="21">
        <f t="shared" si="2"/>
        <v>2454.0738500355915</v>
      </c>
      <c r="J44" s="20">
        <v>181</v>
      </c>
      <c r="K44" s="19"/>
      <c r="L44" s="49">
        <v>0</v>
      </c>
      <c r="M44" s="20">
        <v>80</v>
      </c>
      <c r="N44" s="22">
        <f t="shared" si="3"/>
        <v>2716</v>
      </c>
      <c r="O44" s="26">
        <v>433</v>
      </c>
      <c r="P44" s="24">
        <f t="shared" si="4"/>
        <v>3149</v>
      </c>
    </row>
    <row r="45" spans="1:16" ht="15.75" x14ac:dyDescent="0.25">
      <c r="A45" s="16">
        <f t="shared" si="0"/>
        <v>39</v>
      </c>
      <c r="B45" s="48">
        <v>200320</v>
      </c>
      <c r="C45" s="26" t="s">
        <v>54</v>
      </c>
      <c r="D45" s="23" t="s">
        <v>848</v>
      </c>
      <c r="E45" s="20">
        <v>31</v>
      </c>
      <c r="F45" s="20">
        <v>1</v>
      </c>
      <c r="G45" s="20">
        <f t="shared" si="1"/>
        <v>30</v>
      </c>
      <c r="H45" s="21">
        <v>84.623236208123842</v>
      </c>
      <c r="I45" s="21">
        <f t="shared" si="2"/>
        <v>2538.6970862437151</v>
      </c>
      <c r="J45" s="20">
        <v>959</v>
      </c>
      <c r="K45" s="19"/>
      <c r="L45" s="49">
        <v>25</v>
      </c>
      <c r="M45" s="20">
        <v>80</v>
      </c>
      <c r="N45" s="22">
        <f t="shared" si="3"/>
        <v>3603</v>
      </c>
      <c r="O45" s="26">
        <v>448</v>
      </c>
      <c r="P45" s="24">
        <f t="shared" si="4"/>
        <v>4051</v>
      </c>
    </row>
    <row r="46" spans="1:16" ht="15.75" x14ac:dyDescent="0.25">
      <c r="A46" s="16">
        <f t="shared" si="0"/>
        <v>40</v>
      </c>
      <c r="B46" s="48">
        <v>200398</v>
      </c>
      <c r="C46" s="26" t="s">
        <v>55</v>
      </c>
      <c r="D46" s="23" t="s">
        <v>854</v>
      </c>
      <c r="E46" s="20">
        <v>31</v>
      </c>
      <c r="F46" s="20">
        <v>2</v>
      </c>
      <c r="G46" s="20">
        <f t="shared" si="1"/>
        <v>29</v>
      </c>
      <c r="H46" s="21">
        <v>84.623236208123842</v>
      </c>
      <c r="I46" s="21">
        <f t="shared" si="2"/>
        <v>2454.0738500355915</v>
      </c>
      <c r="J46" s="20">
        <v>379</v>
      </c>
      <c r="K46" s="19"/>
      <c r="L46" s="49">
        <v>0</v>
      </c>
      <c r="M46" s="20">
        <v>80</v>
      </c>
      <c r="N46" s="22">
        <f t="shared" si="3"/>
        <v>2914</v>
      </c>
      <c r="O46" s="26">
        <v>433</v>
      </c>
      <c r="P46" s="24">
        <f t="shared" si="4"/>
        <v>3347</v>
      </c>
    </row>
    <row r="47" spans="1:16" ht="15.75" x14ac:dyDescent="0.25">
      <c r="A47" s="16">
        <f t="shared" si="0"/>
        <v>41</v>
      </c>
      <c r="B47" s="48">
        <v>200408</v>
      </c>
      <c r="C47" s="26" t="s">
        <v>56</v>
      </c>
      <c r="D47" s="23" t="s">
        <v>855</v>
      </c>
      <c r="E47" s="20">
        <v>31</v>
      </c>
      <c r="F47" s="20"/>
      <c r="G47" s="20">
        <f t="shared" si="1"/>
        <v>31</v>
      </c>
      <c r="H47" s="21">
        <v>84.623236208123842</v>
      </c>
      <c r="I47" s="21">
        <f t="shared" si="2"/>
        <v>2623.3203224518393</v>
      </c>
      <c r="J47" s="20">
        <v>137</v>
      </c>
      <c r="K47" s="19"/>
      <c r="L47" s="49">
        <v>275</v>
      </c>
      <c r="M47" s="20">
        <v>80</v>
      </c>
      <c r="N47" s="22">
        <f t="shared" si="3"/>
        <v>3116</v>
      </c>
      <c r="O47" s="26">
        <v>678</v>
      </c>
      <c r="P47" s="24">
        <f t="shared" si="4"/>
        <v>3794</v>
      </c>
    </row>
    <row r="48" spans="1:16" ht="15.75" x14ac:dyDescent="0.25">
      <c r="A48" s="16">
        <f t="shared" si="0"/>
        <v>42</v>
      </c>
      <c r="B48" s="48">
        <v>200409</v>
      </c>
      <c r="C48" s="26" t="s">
        <v>57</v>
      </c>
      <c r="D48" s="23" t="s">
        <v>856</v>
      </c>
      <c r="E48" s="20">
        <v>31</v>
      </c>
      <c r="F48" s="20">
        <v>3</v>
      </c>
      <c r="G48" s="20">
        <f t="shared" si="1"/>
        <v>28</v>
      </c>
      <c r="H48" s="21">
        <v>84.623236208123842</v>
      </c>
      <c r="I48" s="21">
        <f t="shared" si="2"/>
        <v>2369.4506138274674</v>
      </c>
      <c r="J48" s="20">
        <v>8</v>
      </c>
      <c r="K48" s="19"/>
      <c r="L48" s="49">
        <v>0</v>
      </c>
      <c r="M48" s="20">
        <v>80</v>
      </c>
      <c r="N48" s="22">
        <f t="shared" si="3"/>
        <v>2458</v>
      </c>
      <c r="O48" s="26">
        <v>418</v>
      </c>
      <c r="P48" s="24">
        <f t="shared" si="4"/>
        <v>2876</v>
      </c>
    </row>
    <row r="49" spans="1:16" ht="15.75" x14ac:dyDescent="0.25">
      <c r="A49" s="16">
        <f t="shared" si="0"/>
        <v>43</v>
      </c>
      <c r="B49" s="48">
        <v>200463</v>
      </c>
      <c r="C49" s="26" t="s">
        <v>801</v>
      </c>
      <c r="D49" s="23" t="s">
        <v>857</v>
      </c>
      <c r="E49" s="20">
        <v>31</v>
      </c>
      <c r="F49" s="20"/>
      <c r="G49" s="20">
        <f t="shared" si="1"/>
        <v>31</v>
      </c>
      <c r="H49" s="21">
        <v>84.623236208123842</v>
      </c>
      <c r="I49" s="21">
        <f t="shared" si="2"/>
        <v>2623.3203224518393</v>
      </c>
      <c r="J49" s="20">
        <f>20+648</f>
        <v>668</v>
      </c>
      <c r="K49" s="19"/>
      <c r="L49" s="49">
        <v>0</v>
      </c>
      <c r="M49" s="20">
        <v>80</v>
      </c>
      <c r="N49" s="22">
        <f t="shared" si="3"/>
        <v>3372</v>
      </c>
      <c r="O49" s="26">
        <v>1322</v>
      </c>
      <c r="P49" s="24">
        <f t="shared" si="4"/>
        <v>4694</v>
      </c>
    </row>
    <row r="50" spans="1:16" ht="15.75" x14ac:dyDescent="0.25">
      <c r="A50" s="16">
        <f t="shared" si="0"/>
        <v>44</v>
      </c>
      <c r="B50" s="48">
        <v>200474</v>
      </c>
      <c r="C50" s="26" t="s">
        <v>362</v>
      </c>
      <c r="D50" s="23" t="s">
        <v>858</v>
      </c>
      <c r="E50" s="20">
        <v>31</v>
      </c>
      <c r="F50" s="20">
        <v>1</v>
      </c>
      <c r="G50" s="20">
        <f t="shared" si="1"/>
        <v>30</v>
      </c>
      <c r="H50" s="21">
        <v>84.623236208123842</v>
      </c>
      <c r="I50" s="21">
        <f t="shared" si="2"/>
        <v>2538.6970862437151</v>
      </c>
      <c r="J50" s="20">
        <v>291</v>
      </c>
      <c r="K50" s="19"/>
      <c r="L50" s="49">
        <v>235</v>
      </c>
      <c r="M50" s="20">
        <v>80</v>
      </c>
      <c r="N50" s="22">
        <f t="shared" si="3"/>
        <v>3145</v>
      </c>
      <c r="O50" s="26">
        <v>448</v>
      </c>
      <c r="P50" s="24">
        <f t="shared" si="4"/>
        <v>3593</v>
      </c>
    </row>
    <row r="51" spans="1:16" ht="15.75" x14ac:dyDescent="0.25">
      <c r="A51" s="16">
        <f t="shared" si="0"/>
        <v>45</v>
      </c>
      <c r="B51" s="48">
        <v>200485</v>
      </c>
      <c r="C51" s="26" t="s">
        <v>364</v>
      </c>
      <c r="D51" s="23" t="s">
        <v>858</v>
      </c>
      <c r="E51" s="20">
        <v>31</v>
      </c>
      <c r="F51" s="20">
        <v>2</v>
      </c>
      <c r="G51" s="20">
        <f t="shared" si="1"/>
        <v>29</v>
      </c>
      <c r="H51" s="21">
        <v>84.623236208123842</v>
      </c>
      <c r="I51" s="21">
        <f t="shared" si="2"/>
        <v>2454.0738500355915</v>
      </c>
      <c r="J51" s="20">
        <v>50</v>
      </c>
      <c r="K51" s="19"/>
      <c r="L51" s="49">
        <v>0</v>
      </c>
      <c r="M51" s="20">
        <v>80</v>
      </c>
      <c r="N51" s="22">
        <f t="shared" si="3"/>
        <v>2585</v>
      </c>
      <c r="O51" s="26">
        <v>433</v>
      </c>
      <c r="P51" s="24">
        <f t="shared" si="4"/>
        <v>3018</v>
      </c>
    </row>
    <row r="52" spans="1:16" ht="15.75" x14ac:dyDescent="0.25">
      <c r="A52" s="16">
        <f t="shared" si="0"/>
        <v>46</v>
      </c>
      <c r="B52" s="48">
        <v>200493</v>
      </c>
      <c r="C52" s="26" t="s">
        <v>366</v>
      </c>
      <c r="D52" s="23" t="s">
        <v>859</v>
      </c>
      <c r="E52" s="20">
        <v>31</v>
      </c>
      <c r="F52" s="20">
        <v>1</v>
      </c>
      <c r="G52" s="20">
        <f t="shared" si="1"/>
        <v>30</v>
      </c>
      <c r="H52" s="21">
        <v>84.623236208123842</v>
      </c>
      <c r="I52" s="21">
        <f t="shared" si="2"/>
        <v>2538.6970862437151</v>
      </c>
      <c r="J52" s="20">
        <v>174</v>
      </c>
      <c r="K52" s="19"/>
      <c r="L52" s="49">
        <v>275</v>
      </c>
      <c r="M52" s="20">
        <v>80</v>
      </c>
      <c r="N52" s="22">
        <f t="shared" si="3"/>
        <v>3068</v>
      </c>
      <c r="O52" s="26">
        <v>656</v>
      </c>
      <c r="P52" s="24">
        <f t="shared" si="4"/>
        <v>3724</v>
      </c>
    </row>
    <row r="53" spans="1:16" ht="15.75" x14ac:dyDescent="0.25">
      <c r="A53" s="16">
        <f t="shared" si="0"/>
        <v>47</v>
      </c>
      <c r="B53" s="48">
        <v>200572</v>
      </c>
      <c r="C53" s="26" t="s">
        <v>60</v>
      </c>
      <c r="D53" s="23" t="s">
        <v>856</v>
      </c>
      <c r="E53" s="20">
        <v>31</v>
      </c>
      <c r="F53" s="20">
        <v>3</v>
      </c>
      <c r="G53" s="20">
        <f t="shared" si="1"/>
        <v>28</v>
      </c>
      <c r="H53" s="21">
        <v>84.623236208123842</v>
      </c>
      <c r="I53" s="21">
        <f t="shared" si="2"/>
        <v>2369.4506138274674</v>
      </c>
      <c r="J53" s="20">
        <v>503</v>
      </c>
      <c r="K53" s="19"/>
      <c r="L53" s="49">
        <v>160</v>
      </c>
      <c r="M53" s="20">
        <v>80</v>
      </c>
      <c r="N53" s="22">
        <f t="shared" si="3"/>
        <v>3113</v>
      </c>
      <c r="O53" s="26">
        <v>418</v>
      </c>
      <c r="P53" s="24">
        <f t="shared" si="4"/>
        <v>3531</v>
      </c>
    </row>
    <row r="54" spans="1:16" ht="15.75" x14ac:dyDescent="0.25">
      <c r="A54" s="16">
        <f t="shared" si="0"/>
        <v>48</v>
      </c>
      <c r="B54" s="48">
        <v>200576</v>
      </c>
      <c r="C54" s="26" t="s">
        <v>367</v>
      </c>
      <c r="D54" s="23" t="s">
        <v>859</v>
      </c>
      <c r="E54" s="20">
        <v>31</v>
      </c>
      <c r="F54" s="20">
        <v>13</v>
      </c>
      <c r="G54" s="20">
        <f t="shared" si="1"/>
        <v>18</v>
      </c>
      <c r="H54" s="21">
        <v>84.623236208123842</v>
      </c>
      <c r="I54" s="21">
        <f t="shared" si="2"/>
        <v>1523.2182517462293</v>
      </c>
      <c r="J54" s="20">
        <v>286</v>
      </c>
      <c r="K54" s="19"/>
      <c r="L54" s="49">
        <v>0</v>
      </c>
      <c r="M54" s="20">
        <v>80</v>
      </c>
      <c r="N54" s="22">
        <f t="shared" si="3"/>
        <v>1890</v>
      </c>
      <c r="O54" s="26">
        <v>393</v>
      </c>
      <c r="P54" s="24">
        <f t="shared" si="4"/>
        <v>2283</v>
      </c>
    </row>
    <row r="55" spans="1:16" ht="15.75" x14ac:dyDescent="0.25">
      <c r="A55" s="16">
        <f t="shared" si="0"/>
        <v>49</v>
      </c>
      <c r="B55" s="48">
        <v>200583</v>
      </c>
      <c r="C55" s="26" t="s">
        <v>61</v>
      </c>
      <c r="D55" s="23" t="s">
        <v>834</v>
      </c>
      <c r="E55" s="20">
        <v>31</v>
      </c>
      <c r="F55" s="20">
        <v>31</v>
      </c>
      <c r="G55" s="20">
        <f t="shared" si="1"/>
        <v>0</v>
      </c>
      <c r="H55" s="21">
        <v>84.623236208123842</v>
      </c>
      <c r="I55" s="21">
        <f t="shared" si="2"/>
        <v>0</v>
      </c>
      <c r="J55" s="20"/>
      <c r="K55" s="19"/>
      <c r="L55" s="49">
        <v>0</v>
      </c>
      <c r="M55" s="20"/>
      <c r="N55" s="22">
        <f t="shared" si="3"/>
        <v>0</v>
      </c>
      <c r="O55" s="26">
        <v>0</v>
      </c>
      <c r="P55" s="24">
        <f t="shared" si="4"/>
        <v>0</v>
      </c>
    </row>
    <row r="56" spans="1:16" ht="15.75" x14ac:dyDescent="0.25">
      <c r="A56" s="16">
        <f t="shared" si="0"/>
        <v>50</v>
      </c>
      <c r="B56" s="48">
        <v>200591</v>
      </c>
      <c r="C56" s="26" t="s">
        <v>62</v>
      </c>
      <c r="D56" s="23" t="s">
        <v>856</v>
      </c>
      <c r="E56" s="20">
        <v>31</v>
      </c>
      <c r="F56" s="20"/>
      <c r="G56" s="20">
        <f t="shared" si="1"/>
        <v>31</v>
      </c>
      <c r="H56" s="21">
        <v>84.623236208123842</v>
      </c>
      <c r="I56" s="21">
        <f t="shared" si="2"/>
        <v>2623.3203224518393</v>
      </c>
      <c r="J56" s="20">
        <v>309</v>
      </c>
      <c r="K56" s="19"/>
      <c r="L56" s="49">
        <v>45</v>
      </c>
      <c r="M56" s="20">
        <v>80</v>
      </c>
      <c r="N56" s="22">
        <f t="shared" si="3"/>
        <v>3058</v>
      </c>
      <c r="O56" s="26">
        <v>463</v>
      </c>
      <c r="P56" s="24">
        <f t="shared" si="4"/>
        <v>3521</v>
      </c>
    </row>
    <row r="57" spans="1:16" ht="15.75" x14ac:dyDescent="0.25">
      <c r="A57" s="16">
        <f t="shared" si="0"/>
        <v>51</v>
      </c>
      <c r="B57" s="48">
        <v>200605</v>
      </c>
      <c r="C57" s="26" t="s">
        <v>368</v>
      </c>
      <c r="D57" s="23" t="s">
        <v>860</v>
      </c>
      <c r="E57" s="20">
        <v>31</v>
      </c>
      <c r="F57" s="20">
        <v>3</v>
      </c>
      <c r="G57" s="20">
        <f t="shared" si="1"/>
        <v>28</v>
      </c>
      <c r="H57" s="21">
        <v>84.623236208123842</v>
      </c>
      <c r="I57" s="21">
        <f t="shared" si="2"/>
        <v>2369.4506138274674</v>
      </c>
      <c r="J57" s="20">
        <v>20</v>
      </c>
      <c r="K57" s="19"/>
      <c r="L57" s="49">
        <v>0</v>
      </c>
      <c r="M57" s="20">
        <v>80</v>
      </c>
      <c r="N57" s="22">
        <f t="shared" si="3"/>
        <v>2470</v>
      </c>
      <c r="O57" s="26">
        <v>612</v>
      </c>
      <c r="P57" s="24">
        <f t="shared" si="4"/>
        <v>3082</v>
      </c>
    </row>
    <row r="58" spans="1:16" ht="15.75" x14ac:dyDescent="0.25">
      <c r="A58" s="16">
        <f t="shared" si="0"/>
        <v>52</v>
      </c>
      <c r="B58" s="48">
        <v>200648</v>
      </c>
      <c r="C58" s="26" t="s">
        <v>370</v>
      </c>
      <c r="D58" s="23" t="s">
        <v>837</v>
      </c>
      <c r="E58" s="20">
        <v>31</v>
      </c>
      <c r="F58" s="20">
        <v>1</v>
      </c>
      <c r="G58" s="20">
        <f t="shared" si="1"/>
        <v>30</v>
      </c>
      <c r="H58" s="21">
        <v>84.623236208123842</v>
      </c>
      <c r="I58" s="21">
        <f t="shared" si="2"/>
        <v>2538.6970862437151</v>
      </c>
      <c r="J58" s="20">
        <v>712</v>
      </c>
      <c r="K58" s="19"/>
      <c r="L58" s="49">
        <v>655</v>
      </c>
      <c r="M58" s="20">
        <v>80</v>
      </c>
      <c r="N58" s="22">
        <f t="shared" si="3"/>
        <v>3986</v>
      </c>
      <c r="O58" s="26">
        <v>656</v>
      </c>
      <c r="P58" s="24">
        <f t="shared" si="4"/>
        <v>4642</v>
      </c>
    </row>
    <row r="59" spans="1:16" ht="15.75" x14ac:dyDescent="0.25">
      <c r="A59" s="16">
        <f t="shared" si="0"/>
        <v>53</v>
      </c>
      <c r="B59" s="48">
        <v>200656</v>
      </c>
      <c r="C59" s="26" t="s">
        <v>371</v>
      </c>
      <c r="D59" s="23" t="s">
        <v>861</v>
      </c>
      <c r="E59" s="20">
        <v>31</v>
      </c>
      <c r="F59" s="20">
        <v>1</v>
      </c>
      <c r="G59" s="20">
        <f t="shared" si="1"/>
        <v>30</v>
      </c>
      <c r="H59" s="21">
        <v>84.623236208123842</v>
      </c>
      <c r="I59" s="21">
        <f t="shared" si="2"/>
        <v>2538.6970862437151</v>
      </c>
      <c r="J59" s="20">
        <v>1776</v>
      </c>
      <c r="K59" s="19"/>
      <c r="L59" s="49">
        <v>948</v>
      </c>
      <c r="M59" s="20">
        <v>80</v>
      </c>
      <c r="N59" s="22">
        <f t="shared" si="3"/>
        <v>5343</v>
      </c>
      <c r="O59" s="26">
        <v>656</v>
      </c>
      <c r="P59" s="24">
        <f t="shared" si="4"/>
        <v>5999</v>
      </c>
    </row>
    <row r="60" spans="1:16" ht="15.75" x14ac:dyDescent="0.25">
      <c r="A60" s="16">
        <f t="shared" si="0"/>
        <v>54</v>
      </c>
      <c r="B60" s="48">
        <v>200664</v>
      </c>
      <c r="C60" s="26" t="s">
        <v>373</v>
      </c>
      <c r="D60" s="23" t="s">
        <v>830</v>
      </c>
      <c r="E60" s="20">
        <v>31</v>
      </c>
      <c r="F60" s="20"/>
      <c r="G60" s="20">
        <f t="shared" si="1"/>
        <v>31</v>
      </c>
      <c r="H60" s="21">
        <v>84.623236208123842</v>
      </c>
      <c r="I60" s="21">
        <f t="shared" si="2"/>
        <v>2623.3203224518393</v>
      </c>
      <c r="J60" s="20">
        <v>90</v>
      </c>
      <c r="K60" s="19"/>
      <c r="L60" s="49">
        <v>0</v>
      </c>
      <c r="M60" s="20">
        <v>80</v>
      </c>
      <c r="N60" s="22">
        <f t="shared" si="3"/>
        <v>2794</v>
      </c>
      <c r="O60" s="26">
        <v>678</v>
      </c>
      <c r="P60" s="24">
        <f t="shared" si="4"/>
        <v>3472</v>
      </c>
    </row>
    <row r="61" spans="1:16" ht="15.75" x14ac:dyDescent="0.25">
      <c r="A61" s="16">
        <f t="shared" si="0"/>
        <v>55</v>
      </c>
      <c r="B61" s="48">
        <v>200725</v>
      </c>
      <c r="C61" s="26" t="s">
        <v>63</v>
      </c>
      <c r="D61" s="23" t="s">
        <v>848</v>
      </c>
      <c r="E61" s="20">
        <v>31</v>
      </c>
      <c r="F61" s="20"/>
      <c r="G61" s="20">
        <f t="shared" si="1"/>
        <v>31</v>
      </c>
      <c r="H61" s="21">
        <v>84.623236208123842</v>
      </c>
      <c r="I61" s="21">
        <f t="shared" si="2"/>
        <v>2623.3203224518393</v>
      </c>
      <c r="J61" s="20">
        <v>868</v>
      </c>
      <c r="K61" s="19"/>
      <c r="L61" s="49">
        <v>0</v>
      </c>
      <c r="M61" s="20">
        <v>80</v>
      </c>
      <c r="N61" s="22">
        <f t="shared" si="3"/>
        <v>3572</v>
      </c>
      <c r="O61" s="26">
        <v>463</v>
      </c>
      <c r="P61" s="24">
        <f t="shared" si="4"/>
        <v>4035</v>
      </c>
    </row>
    <row r="62" spans="1:16" ht="15.75" x14ac:dyDescent="0.25">
      <c r="A62" s="16">
        <f t="shared" si="0"/>
        <v>56</v>
      </c>
      <c r="B62" s="48">
        <v>200751</v>
      </c>
      <c r="C62" s="26" t="s">
        <v>374</v>
      </c>
      <c r="D62" s="23" t="s">
        <v>853</v>
      </c>
      <c r="E62" s="20">
        <v>31</v>
      </c>
      <c r="F62" s="20">
        <v>1</v>
      </c>
      <c r="G62" s="20">
        <f t="shared" si="1"/>
        <v>30</v>
      </c>
      <c r="H62" s="21">
        <v>84.623236208123842</v>
      </c>
      <c r="I62" s="21">
        <f t="shared" si="2"/>
        <v>2538.6970862437151</v>
      </c>
      <c r="J62" s="20">
        <v>472</v>
      </c>
      <c r="K62" s="19"/>
      <c r="L62" s="49">
        <v>0</v>
      </c>
      <c r="M62" s="20">
        <v>80</v>
      </c>
      <c r="N62" s="22">
        <f t="shared" si="3"/>
        <v>3091</v>
      </c>
      <c r="O62" s="26">
        <v>448</v>
      </c>
      <c r="P62" s="24">
        <f t="shared" si="4"/>
        <v>3539</v>
      </c>
    </row>
    <row r="63" spans="1:16" ht="15.75" x14ac:dyDescent="0.25">
      <c r="A63" s="16">
        <f t="shared" si="0"/>
        <v>57</v>
      </c>
      <c r="B63" s="48">
        <v>200787</v>
      </c>
      <c r="C63" s="26" t="s">
        <v>64</v>
      </c>
      <c r="D63" s="23" t="s">
        <v>854</v>
      </c>
      <c r="E63" s="20">
        <v>31</v>
      </c>
      <c r="F63" s="20">
        <v>1</v>
      </c>
      <c r="G63" s="20">
        <f t="shared" si="1"/>
        <v>30</v>
      </c>
      <c r="H63" s="21">
        <v>84.623236208123842</v>
      </c>
      <c r="I63" s="21">
        <f t="shared" si="2"/>
        <v>2538.6970862437151</v>
      </c>
      <c r="J63" s="20">
        <v>125</v>
      </c>
      <c r="K63" s="19"/>
      <c r="L63" s="49">
        <v>75</v>
      </c>
      <c r="M63" s="20">
        <v>80</v>
      </c>
      <c r="N63" s="22">
        <f t="shared" si="3"/>
        <v>2819</v>
      </c>
      <c r="O63" s="26">
        <v>448</v>
      </c>
      <c r="P63" s="24">
        <f t="shared" si="4"/>
        <v>3267</v>
      </c>
    </row>
    <row r="64" spans="1:16" ht="15.75" x14ac:dyDescent="0.25">
      <c r="A64" s="16">
        <f t="shared" si="0"/>
        <v>58</v>
      </c>
      <c r="B64" s="25">
        <v>200824</v>
      </c>
      <c r="C64" s="26" t="s">
        <v>65</v>
      </c>
      <c r="D64" s="23" t="s">
        <v>862</v>
      </c>
      <c r="E64" s="20">
        <v>31</v>
      </c>
      <c r="F64" s="20">
        <v>14</v>
      </c>
      <c r="G64" s="20">
        <f t="shared" si="1"/>
        <v>17</v>
      </c>
      <c r="H64" s="21">
        <v>84.623236208123842</v>
      </c>
      <c r="I64" s="21">
        <f t="shared" si="2"/>
        <v>1438.5950155381054</v>
      </c>
      <c r="J64" s="20"/>
      <c r="K64" s="19"/>
      <c r="L64" s="20"/>
      <c r="M64" s="20">
        <v>80</v>
      </c>
      <c r="N64" s="22">
        <f t="shared" si="3"/>
        <v>1519</v>
      </c>
      <c r="O64" s="26">
        <v>548</v>
      </c>
      <c r="P64" s="24">
        <f t="shared" si="4"/>
        <v>2067</v>
      </c>
    </row>
    <row r="65" spans="1:16" ht="15.75" x14ac:dyDescent="0.25">
      <c r="A65" s="16">
        <f t="shared" si="0"/>
        <v>59</v>
      </c>
      <c r="B65" s="48">
        <v>200825</v>
      </c>
      <c r="C65" s="26" t="s">
        <v>376</v>
      </c>
      <c r="D65" s="23" t="s">
        <v>862</v>
      </c>
      <c r="E65" s="20">
        <v>31</v>
      </c>
      <c r="F65" s="20">
        <v>3</v>
      </c>
      <c r="G65" s="20">
        <f t="shared" si="1"/>
        <v>28</v>
      </c>
      <c r="H65" s="21">
        <v>84.623236208123842</v>
      </c>
      <c r="I65" s="21">
        <f t="shared" si="2"/>
        <v>2369.4506138274674</v>
      </c>
      <c r="J65" s="20">
        <v>438</v>
      </c>
      <c r="K65" s="19"/>
      <c r="L65" s="49">
        <v>160</v>
      </c>
      <c r="M65" s="20">
        <v>80</v>
      </c>
      <c r="N65" s="22">
        <f t="shared" si="3"/>
        <v>3048</v>
      </c>
      <c r="O65" s="26">
        <v>903</v>
      </c>
      <c r="P65" s="24">
        <f t="shared" si="4"/>
        <v>3951</v>
      </c>
    </row>
    <row r="66" spans="1:16" ht="15.75" x14ac:dyDescent="0.25">
      <c r="A66" s="16">
        <f t="shared" si="0"/>
        <v>60</v>
      </c>
      <c r="B66" s="48">
        <v>200833</v>
      </c>
      <c r="C66" s="26" t="s">
        <v>66</v>
      </c>
      <c r="D66" s="23" t="s">
        <v>863</v>
      </c>
      <c r="E66" s="20">
        <v>31</v>
      </c>
      <c r="F66" s="20"/>
      <c r="G66" s="20">
        <f t="shared" si="1"/>
        <v>31</v>
      </c>
      <c r="H66" s="21">
        <v>84.623236208123842</v>
      </c>
      <c r="I66" s="21">
        <f t="shared" si="2"/>
        <v>2623.3203224518393</v>
      </c>
      <c r="J66" s="20">
        <v>214</v>
      </c>
      <c r="K66" s="19"/>
      <c r="L66" s="49">
        <v>565</v>
      </c>
      <c r="M66" s="20">
        <v>80</v>
      </c>
      <c r="N66" s="22">
        <f t="shared" si="3"/>
        <v>3483</v>
      </c>
      <c r="O66" s="26">
        <v>463</v>
      </c>
      <c r="P66" s="24">
        <f t="shared" si="4"/>
        <v>3946</v>
      </c>
    </row>
    <row r="67" spans="1:16" ht="15.75" x14ac:dyDescent="0.25">
      <c r="A67" s="16">
        <f t="shared" si="0"/>
        <v>61</v>
      </c>
      <c r="B67" s="48">
        <v>200868</v>
      </c>
      <c r="C67" s="26" t="s">
        <v>264</v>
      </c>
      <c r="D67" s="23" t="s">
        <v>849</v>
      </c>
      <c r="E67" s="20">
        <v>31</v>
      </c>
      <c r="F67" s="20">
        <v>31</v>
      </c>
      <c r="G67" s="20">
        <f t="shared" si="1"/>
        <v>0</v>
      </c>
      <c r="H67" s="21">
        <v>84.623236208123842</v>
      </c>
      <c r="I67" s="21">
        <f t="shared" si="2"/>
        <v>0</v>
      </c>
      <c r="J67" s="20"/>
      <c r="K67" s="19"/>
      <c r="L67" s="49">
        <v>0</v>
      </c>
      <c r="M67" s="20"/>
      <c r="N67" s="22">
        <f t="shared" si="3"/>
        <v>0</v>
      </c>
      <c r="O67" s="26">
        <v>0</v>
      </c>
      <c r="P67" s="24">
        <f t="shared" si="4"/>
        <v>0</v>
      </c>
    </row>
    <row r="68" spans="1:16" ht="15.75" x14ac:dyDescent="0.25">
      <c r="A68" s="16">
        <f t="shared" si="0"/>
        <v>62</v>
      </c>
      <c r="B68" s="48">
        <v>201017</v>
      </c>
      <c r="C68" s="26" t="s">
        <v>68</v>
      </c>
      <c r="D68" s="23" t="s">
        <v>861</v>
      </c>
      <c r="E68" s="20">
        <v>31</v>
      </c>
      <c r="F68" s="20">
        <v>4</v>
      </c>
      <c r="G68" s="20">
        <f t="shared" si="1"/>
        <v>27</v>
      </c>
      <c r="H68" s="21">
        <v>84.623236208123842</v>
      </c>
      <c r="I68" s="21">
        <f t="shared" si="2"/>
        <v>2284.8273776193437</v>
      </c>
      <c r="J68" s="20">
        <f>639+939</f>
        <v>1578</v>
      </c>
      <c r="K68" s="19"/>
      <c r="L68" s="49">
        <v>25</v>
      </c>
      <c r="M68" s="20">
        <v>80</v>
      </c>
      <c r="N68" s="22">
        <f t="shared" si="3"/>
        <v>3968</v>
      </c>
      <c r="O68" s="26">
        <v>590</v>
      </c>
      <c r="P68" s="24">
        <f t="shared" si="4"/>
        <v>4558</v>
      </c>
    </row>
    <row r="69" spans="1:16" ht="15.75" x14ac:dyDescent="0.25">
      <c r="A69" s="16">
        <f t="shared" si="0"/>
        <v>63</v>
      </c>
      <c r="B69" s="48">
        <v>201018</v>
      </c>
      <c r="C69" s="26" t="s">
        <v>380</v>
      </c>
      <c r="D69" s="23" t="s">
        <v>853</v>
      </c>
      <c r="E69" s="20">
        <v>31</v>
      </c>
      <c r="F69" s="20">
        <v>10</v>
      </c>
      <c r="G69" s="20">
        <f t="shared" si="1"/>
        <v>21</v>
      </c>
      <c r="H69" s="21">
        <v>84.623236208123842</v>
      </c>
      <c r="I69" s="21">
        <f t="shared" si="2"/>
        <v>1777.0879603706007</v>
      </c>
      <c r="J69" s="20"/>
      <c r="K69" s="19"/>
      <c r="L69" s="49">
        <v>0</v>
      </c>
      <c r="M69" s="20">
        <v>80</v>
      </c>
      <c r="N69" s="22">
        <f t="shared" si="3"/>
        <v>1858</v>
      </c>
      <c r="O69" s="26">
        <v>313</v>
      </c>
      <c r="P69" s="24">
        <f t="shared" si="4"/>
        <v>2171</v>
      </c>
    </row>
    <row r="70" spans="1:16" ht="15.75" x14ac:dyDescent="0.25">
      <c r="A70" s="16">
        <f t="shared" si="0"/>
        <v>64</v>
      </c>
      <c r="B70" s="48">
        <v>201032</v>
      </c>
      <c r="C70" s="26" t="s">
        <v>381</v>
      </c>
      <c r="D70" s="23" t="s">
        <v>855</v>
      </c>
      <c r="E70" s="20">
        <v>31</v>
      </c>
      <c r="F70" s="20">
        <v>2</v>
      </c>
      <c r="G70" s="20">
        <f t="shared" si="1"/>
        <v>29</v>
      </c>
      <c r="H70" s="21">
        <v>84.623236208123842</v>
      </c>
      <c r="I70" s="21">
        <f t="shared" si="2"/>
        <v>2454.0738500355915</v>
      </c>
      <c r="J70" s="20">
        <v>146</v>
      </c>
      <c r="K70" s="19"/>
      <c r="L70" s="49">
        <v>505</v>
      </c>
      <c r="M70" s="20">
        <v>80</v>
      </c>
      <c r="N70" s="22">
        <f t="shared" si="3"/>
        <v>3186</v>
      </c>
      <c r="O70" s="26">
        <v>634</v>
      </c>
      <c r="P70" s="24">
        <f t="shared" si="4"/>
        <v>3820</v>
      </c>
    </row>
    <row r="71" spans="1:16" ht="15.75" x14ac:dyDescent="0.25">
      <c r="A71" s="16">
        <f t="shared" ref="A71:A134" si="5">ROW()-ROW($A$6)</f>
        <v>65</v>
      </c>
      <c r="B71" s="48">
        <v>201047</v>
      </c>
      <c r="C71" s="26" t="s">
        <v>69</v>
      </c>
      <c r="D71" s="23" t="s">
        <v>863</v>
      </c>
      <c r="E71" s="20">
        <v>31</v>
      </c>
      <c r="F71" s="20"/>
      <c r="G71" s="20">
        <f t="shared" si="1"/>
        <v>31</v>
      </c>
      <c r="H71" s="21">
        <v>84.623236208123842</v>
      </c>
      <c r="I71" s="21">
        <f t="shared" si="2"/>
        <v>2623.3203224518393</v>
      </c>
      <c r="J71" s="20">
        <v>265</v>
      </c>
      <c r="K71" s="19"/>
      <c r="L71" s="49">
        <v>35</v>
      </c>
      <c r="M71" s="20">
        <v>80</v>
      </c>
      <c r="N71" s="22">
        <f t="shared" si="3"/>
        <v>3004</v>
      </c>
      <c r="O71" s="26">
        <v>463</v>
      </c>
      <c r="P71" s="24">
        <f t="shared" si="4"/>
        <v>3467</v>
      </c>
    </row>
    <row r="72" spans="1:16" ht="15.75" x14ac:dyDescent="0.25">
      <c r="A72" s="16">
        <f t="shared" si="5"/>
        <v>66</v>
      </c>
      <c r="B72" s="48">
        <v>201053</v>
      </c>
      <c r="C72" s="26" t="s">
        <v>70</v>
      </c>
      <c r="D72" s="23" t="s">
        <v>863</v>
      </c>
      <c r="E72" s="20">
        <v>31</v>
      </c>
      <c r="F72" s="20">
        <v>11</v>
      </c>
      <c r="G72" s="20">
        <f t="shared" ref="G72:G135" si="6">E72-F72</f>
        <v>20</v>
      </c>
      <c r="H72" s="21">
        <v>84.623236208123842</v>
      </c>
      <c r="I72" s="21">
        <f t="shared" ref="I72:I135" si="7">G72*H72</f>
        <v>1692.4647241624768</v>
      </c>
      <c r="J72" s="20">
        <v>338</v>
      </c>
      <c r="K72" s="19"/>
      <c r="L72" s="49">
        <v>790</v>
      </c>
      <c r="M72" s="20">
        <v>80</v>
      </c>
      <c r="N72" s="22">
        <f t="shared" ref="N72:N135" si="8">ROUNDUP(I72+J72+K72+L72+M72,0)</f>
        <v>2901</v>
      </c>
      <c r="O72" s="26">
        <v>298</v>
      </c>
      <c r="P72" s="24">
        <f t="shared" ref="P72:P135" si="9">N72+O72</f>
        <v>3199</v>
      </c>
    </row>
    <row r="73" spans="1:16" ht="15.75" x14ac:dyDescent="0.25">
      <c r="A73" s="16">
        <f t="shared" si="5"/>
        <v>67</v>
      </c>
      <c r="B73" s="48">
        <v>201074</v>
      </c>
      <c r="C73" s="26" t="s">
        <v>382</v>
      </c>
      <c r="D73" s="23" t="s">
        <v>858</v>
      </c>
      <c r="E73" s="20">
        <v>31</v>
      </c>
      <c r="F73" s="20">
        <v>2</v>
      </c>
      <c r="G73" s="20">
        <f t="shared" si="6"/>
        <v>29</v>
      </c>
      <c r="H73" s="21">
        <v>84.623236208123842</v>
      </c>
      <c r="I73" s="21">
        <f t="shared" si="7"/>
        <v>2454.0738500355915</v>
      </c>
      <c r="J73" s="20">
        <v>789</v>
      </c>
      <c r="K73" s="19"/>
      <c r="L73" s="49">
        <v>0</v>
      </c>
      <c r="M73" s="20">
        <v>80</v>
      </c>
      <c r="N73" s="22">
        <f t="shared" si="8"/>
        <v>3324</v>
      </c>
      <c r="O73" s="26">
        <v>433</v>
      </c>
      <c r="P73" s="24">
        <f t="shared" si="9"/>
        <v>3757</v>
      </c>
    </row>
    <row r="74" spans="1:16" ht="15.75" x14ac:dyDescent="0.25">
      <c r="A74" s="16">
        <f t="shared" si="5"/>
        <v>68</v>
      </c>
      <c r="B74" s="48">
        <v>201084</v>
      </c>
      <c r="C74" s="26" t="s">
        <v>383</v>
      </c>
      <c r="D74" s="23" t="s">
        <v>852</v>
      </c>
      <c r="E74" s="20">
        <v>31</v>
      </c>
      <c r="F74" s="20"/>
      <c r="G74" s="20">
        <f t="shared" si="6"/>
        <v>31</v>
      </c>
      <c r="H74" s="21">
        <v>84.623236208123842</v>
      </c>
      <c r="I74" s="21">
        <f t="shared" si="7"/>
        <v>2623.3203224518393</v>
      </c>
      <c r="J74" s="20">
        <f>774+863</f>
        <v>1637</v>
      </c>
      <c r="K74" s="19"/>
      <c r="L74" s="49">
        <v>595</v>
      </c>
      <c r="M74" s="20">
        <v>80</v>
      </c>
      <c r="N74" s="22">
        <f t="shared" si="8"/>
        <v>4936</v>
      </c>
      <c r="O74" s="26">
        <v>678</v>
      </c>
      <c r="P74" s="24">
        <f t="shared" si="9"/>
        <v>5614</v>
      </c>
    </row>
    <row r="75" spans="1:16" ht="15.75" x14ac:dyDescent="0.25">
      <c r="A75" s="16">
        <f t="shared" si="5"/>
        <v>69</v>
      </c>
      <c r="B75" s="48">
        <v>201108</v>
      </c>
      <c r="C75" s="26" t="s">
        <v>71</v>
      </c>
      <c r="D75" s="23" t="s">
        <v>854</v>
      </c>
      <c r="E75" s="20">
        <v>31</v>
      </c>
      <c r="F75" s="20">
        <v>5</v>
      </c>
      <c r="G75" s="20">
        <f t="shared" si="6"/>
        <v>26</v>
      </c>
      <c r="H75" s="21">
        <v>84.623236208123842</v>
      </c>
      <c r="I75" s="21">
        <f t="shared" si="7"/>
        <v>2200.20414141122</v>
      </c>
      <c r="J75" s="20"/>
      <c r="K75" s="19"/>
      <c r="L75" s="49">
        <v>0</v>
      </c>
      <c r="M75" s="20">
        <v>80</v>
      </c>
      <c r="N75" s="22">
        <f t="shared" si="8"/>
        <v>2281</v>
      </c>
      <c r="O75" s="26">
        <v>388</v>
      </c>
      <c r="P75" s="24">
        <f t="shared" si="9"/>
        <v>2669</v>
      </c>
    </row>
    <row r="76" spans="1:16" ht="15.75" x14ac:dyDescent="0.25">
      <c r="A76" s="16">
        <f t="shared" si="5"/>
        <v>70</v>
      </c>
      <c r="B76" s="48">
        <v>201113</v>
      </c>
      <c r="C76" s="26" t="s">
        <v>385</v>
      </c>
      <c r="D76" s="23" t="s">
        <v>860</v>
      </c>
      <c r="E76" s="20">
        <v>31</v>
      </c>
      <c r="F76" s="20"/>
      <c r="G76" s="20">
        <f t="shared" si="6"/>
        <v>31</v>
      </c>
      <c r="H76" s="21">
        <v>84.623236208123842</v>
      </c>
      <c r="I76" s="21">
        <f t="shared" si="7"/>
        <v>2623.3203224518393</v>
      </c>
      <c r="J76" s="20">
        <v>54</v>
      </c>
      <c r="K76" s="19"/>
      <c r="L76" s="49">
        <v>330</v>
      </c>
      <c r="M76" s="20">
        <v>80</v>
      </c>
      <c r="N76" s="22">
        <f t="shared" si="8"/>
        <v>3088</v>
      </c>
      <c r="O76" s="26">
        <v>678</v>
      </c>
      <c r="P76" s="24">
        <f t="shared" si="9"/>
        <v>3766</v>
      </c>
    </row>
    <row r="77" spans="1:16" ht="15.75" x14ac:dyDescent="0.25">
      <c r="A77" s="16">
        <f t="shared" si="5"/>
        <v>71</v>
      </c>
      <c r="B77" s="48">
        <v>201115</v>
      </c>
      <c r="C77" s="26" t="s">
        <v>817</v>
      </c>
      <c r="D77" s="23" t="s">
        <v>836</v>
      </c>
      <c r="E77" s="20">
        <v>31</v>
      </c>
      <c r="F77" s="20">
        <v>7</v>
      </c>
      <c r="G77" s="20">
        <f t="shared" si="6"/>
        <v>24</v>
      </c>
      <c r="H77" s="21">
        <v>84.623236208123842</v>
      </c>
      <c r="I77" s="21">
        <f t="shared" si="7"/>
        <v>2030.9576689949722</v>
      </c>
      <c r="J77" s="20">
        <v>57</v>
      </c>
      <c r="K77" s="19"/>
      <c r="L77" s="49">
        <v>0</v>
      </c>
      <c r="M77" s="20">
        <v>80</v>
      </c>
      <c r="N77" s="22">
        <f t="shared" si="8"/>
        <v>2168</v>
      </c>
      <c r="O77" s="26">
        <v>525</v>
      </c>
      <c r="P77" s="24">
        <f t="shared" si="9"/>
        <v>2693</v>
      </c>
    </row>
    <row r="78" spans="1:16" ht="15.75" x14ac:dyDescent="0.25">
      <c r="A78" s="16">
        <f t="shared" si="5"/>
        <v>72</v>
      </c>
      <c r="B78" s="48">
        <v>201139</v>
      </c>
      <c r="C78" s="26" t="s">
        <v>387</v>
      </c>
      <c r="D78" s="23" t="s">
        <v>831</v>
      </c>
      <c r="E78" s="20">
        <v>31</v>
      </c>
      <c r="F78" s="20"/>
      <c r="G78" s="20">
        <f t="shared" si="6"/>
        <v>31</v>
      </c>
      <c r="H78" s="21">
        <v>84.623236208123842</v>
      </c>
      <c r="I78" s="21">
        <f t="shared" si="7"/>
        <v>2623.3203224518393</v>
      </c>
      <c r="J78" s="20">
        <v>60</v>
      </c>
      <c r="K78" s="19"/>
      <c r="L78" s="49">
        <v>0</v>
      </c>
      <c r="M78" s="20">
        <v>80</v>
      </c>
      <c r="N78" s="22">
        <f t="shared" si="8"/>
        <v>2764</v>
      </c>
      <c r="O78" s="26">
        <v>463</v>
      </c>
      <c r="P78" s="24">
        <f t="shared" si="9"/>
        <v>3227</v>
      </c>
    </row>
    <row r="79" spans="1:16" ht="15.75" x14ac:dyDescent="0.25">
      <c r="A79" s="16">
        <f t="shared" si="5"/>
        <v>73</v>
      </c>
      <c r="B79" s="48">
        <v>220004</v>
      </c>
      <c r="C79" s="26" t="s">
        <v>389</v>
      </c>
      <c r="D79" s="23" t="s">
        <v>864</v>
      </c>
      <c r="E79" s="20">
        <v>31</v>
      </c>
      <c r="F79" s="20">
        <v>3</v>
      </c>
      <c r="G79" s="20">
        <f t="shared" si="6"/>
        <v>28</v>
      </c>
      <c r="H79" s="21">
        <v>84.623236208123842</v>
      </c>
      <c r="I79" s="21">
        <f t="shared" si="7"/>
        <v>2369.4506138274674</v>
      </c>
      <c r="J79" s="20">
        <v>415</v>
      </c>
      <c r="K79" s="19"/>
      <c r="L79" s="49">
        <v>325</v>
      </c>
      <c r="M79" s="20">
        <v>80</v>
      </c>
      <c r="N79" s="22">
        <f t="shared" si="8"/>
        <v>3190</v>
      </c>
      <c r="O79" s="26">
        <v>612</v>
      </c>
      <c r="P79" s="24">
        <f t="shared" si="9"/>
        <v>3802</v>
      </c>
    </row>
    <row r="80" spans="1:16" ht="15.75" x14ac:dyDescent="0.25">
      <c r="A80" s="16">
        <f t="shared" si="5"/>
        <v>74</v>
      </c>
      <c r="B80" s="48">
        <v>220007</v>
      </c>
      <c r="C80" s="26" t="s">
        <v>391</v>
      </c>
      <c r="D80" s="23" t="s">
        <v>865</v>
      </c>
      <c r="E80" s="20">
        <v>31</v>
      </c>
      <c r="F80" s="20">
        <v>3</v>
      </c>
      <c r="G80" s="20">
        <f t="shared" si="6"/>
        <v>28</v>
      </c>
      <c r="H80" s="21">
        <v>84.623236208123842</v>
      </c>
      <c r="I80" s="21">
        <f t="shared" si="7"/>
        <v>2369.4506138274674</v>
      </c>
      <c r="J80" s="20">
        <f>57+30</f>
        <v>87</v>
      </c>
      <c r="K80" s="19"/>
      <c r="L80" s="49">
        <v>150</v>
      </c>
      <c r="M80" s="20">
        <v>80</v>
      </c>
      <c r="N80" s="22">
        <f t="shared" si="8"/>
        <v>2687</v>
      </c>
      <c r="O80" s="26">
        <v>612</v>
      </c>
      <c r="P80" s="24">
        <f t="shared" si="9"/>
        <v>3299</v>
      </c>
    </row>
    <row r="81" spans="1:16" ht="15.75" x14ac:dyDescent="0.25">
      <c r="A81" s="16">
        <f t="shared" si="5"/>
        <v>75</v>
      </c>
      <c r="B81" s="48">
        <v>220019</v>
      </c>
      <c r="C81" s="26" t="s">
        <v>393</v>
      </c>
      <c r="D81" s="23" t="s">
        <v>866</v>
      </c>
      <c r="E81" s="20">
        <v>31</v>
      </c>
      <c r="F81" s="20">
        <v>4</v>
      </c>
      <c r="G81" s="20">
        <f t="shared" si="6"/>
        <v>27</v>
      </c>
      <c r="H81" s="21">
        <v>84.623236208123842</v>
      </c>
      <c r="I81" s="21">
        <f t="shared" si="7"/>
        <v>2284.8273776193437</v>
      </c>
      <c r="J81" s="20">
        <v>499</v>
      </c>
      <c r="K81" s="19"/>
      <c r="L81" s="49">
        <v>330</v>
      </c>
      <c r="M81" s="20">
        <v>80</v>
      </c>
      <c r="N81" s="22">
        <f t="shared" si="8"/>
        <v>3194</v>
      </c>
      <c r="O81" s="26">
        <v>590</v>
      </c>
      <c r="P81" s="24">
        <f t="shared" si="9"/>
        <v>3784</v>
      </c>
    </row>
    <row r="82" spans="1:16" ht="15.75" x14ac:dyDescent="0.25">
      <c r="A82" s="16">
        <f t="shared" si="5"/>
        <v>76</v>
      </c>
      <c r="B82" s="48">
        <v>220035</v>
      </c>
      <c r="C82" s="26" t="s">
        <v>395</v>
      </c>
      <c r="D82" s="23" t="s">
        <v>867</v>
      </c>
      <c r="E82" s="20">
        <v>31</v>
      </c>
      <c r="F82" s="20">
        <v>5</v>
      </c>
      <c r="G82" s="20">
        <f t="shared" si="6"/>
        <v>26</v>
      </c>
      <c r="H82" s="21">
        <v>84.623236208123842</v>
      </c>
      <c r="I82" s="21">
        <f t="shared" si="7"/>
        <v>2200.20414141122</v>
      </c>
      <c r="J82" s="20">
        <v>430</v>
      </c>
      <c r="K82" s="19"/>
      <c r="L82" s="49">
        <v>275</v>
      </c>
      <c r="M82" s="20">
        <v>80</v>
      </c>
      <c r="N82" s="22">
        <f t="shared" si="8"/>
        <v>2986</v>
      </c>
      <c r="O82" s="26">
        <v>568</v>
      </c>
      <c r="P82" s="24">
        <f t="shared" si="9"/>
        <v>3554</v>
      </c>
    </row>
    <row r="83" spans="1:16" ht="15.75" x14ac:dyDescent="0.25">
      <c r="A83" s="16">
        <f t="shared" si="5"/>
        <v>77</v>
      </c>
      <c r="B83" s="48">
        <v>220037</v>
      </c>
      <c r="C83" s="26" t="s">
        <v>397</v>
      </c>
      <c r="D83" s="23" t="s">
        <v>868</v>
      </c>
      <c r="E83" s="20">
        <v>31</v>
      </c>
      <c r="F83" s="20">
        <v>1</v>
      </c>
      <c r="G83" s="20">
        <f t="shared" si="6"/>
        <v>30</v>
      </c>
      <c r="H83" s="21">
        <v>84.623236208123842</v>
      </c>
      <c r="I83" s="21">
        <f t="shared" si="7"/>
        <v>2538.6970862437151</v>
      </c>
      <c r="J83" s="20">
        <v>590</v>
      </c>
      <c r="K83" s="19"/>
      <c r="L83" s="49">
        <v>25</v>
      </c>
      <c r="M83" s="20">
        <v>80</v>
      </c>
      <c r="N83" s="22">
        <f t="shared" si="8"/>
        <v>3234</v>
      </c>
      <c r="O83" s="26">
        <v>656</v>
      </c>
      <c r="P83" s="24">
        <f t="shared" si="9"/>
        <v>3890</v>
      </c>
    </row>
    <row r="84" spans="1:16" ht="15.75" x14ac:dyDescent="0.25">
      <c r="A84" s="16">
        <f t="shared" si="5"/>
        <v>78</v>
      </c>
      <c r="B84" s="48">
        <v>220039</v>
      </c>
      <c r="C84" s="26" t="s">
        <v>399</v>
      </c>
      <c r="D84" s="23" t="s">
        <v>869</v>
      </c>
      <c r="E84" s="20">
        <v>31</v>
      </c>
      <c r="F84" s="20"/>
      <c r="G84" s="20">
        <f t="shared" si="6"/>
        <v>31</v>
      </c>
      <c r="H84" s="21">
        <v>84.623236208123842</v>
      </c>
      <c r="I84" s="21">
        <f t="shared" si="7"/>
        <v>2623.3203224518393</v>
      </c>
      <c r="J84" s="20">
        <v>316</v>
      </c>
      <c r="K84" s="19"/>
      <c r="L84" s="49">
        <v>575</v>
      </c>
      <c r="M84" s="20">
        <v>80</v>
      </c>
      <c r="N84" s="22">
        <f t="shared" si="8"/>
        <v>3595</v>
      </c>
      <c r="O84" s="26">
        <v>678</v>
      </c>
      <c r="P84" s="24">
        <f t="shared" si="9"/>
        <v>4273</v>
      </c>
    </row>
    <row r="85" spans="1:16" ht="15.75" x14ac:dyDescent="0.25">
      <c r="A85" s="16">
        <f t="shared" si="5"/>
        <v>79</v>
      </c>
      <c r="B85" s="48">
        <v>220045</v>
      </c>
      <c r="C85" s="26" t="s">
        <v>85</v>
      </c>
      <c r="D85" s="23" t="s">
        <v>870</v>
      </c>
      <c r="E85" s="20">
        <v>31</v>
      </c>
      <c r="F85" s="20">
        <v>2</v>
      </c>
      <c r="G85" s="20">
        <f t="shared" si="6"/>
        <v>29</v>
      </c>
      <c r="H85" s="21">
        <v>84.623236208123842</v>
      </c>
      <c r="I85" s="21">
        <f t="shared" si="7"/>
        <v>2454.0738500355915</v>
      </c>
      <c r="J85" s="20">
        <v>1612</v>
      </c>
      <c r="K85" s="19"/>
      <c r="L85" s="49">
        <v>735</v>
      </c>
      <c r="M85" s="20">
        <v>80</v>
      </c>
      <c r="N85" s="22">
        <f t="shared" si="8"/>
        <v>4882</v>
      </c>
      <c r="O85" s="26">
        <v>634</v>
      </c>
      <c r="P85" s="24">
        <f t="shared" si="9"/>
        <v>5516</v>
      </c>
    </row>
    <row r="86" spans="1:16" ht="15.75" x14ac:dyDescent="0.25">
      <c r="A86" s="16">
        <f t="shared" si="5"/>
        <v>80</v>
      </c>
      <c r="B86" s="48">
        <v>220046</v>
      </c>
      <c r="C86" s="26" t="s">
        <v>85</v>
      </c>
      <c r="D86" s="23" t="s">
        <v>871</v>
      </c>
      <c r="E86" s="20">
        <v>31</v>
      </c>
      <c r="F86" s="20">
        <v>4</v>
      </c>
      <c r="G86" s="20">
        <f t="shared" si="6"/>
        <v>27</v>
      </c>
      <c r="H86" s="21">
        <v>84.623236208123842</v>
      </c>
      <c r="I86" s="21">
        <f t="shared" si="7"/>
        <v>2284.8273776193437</v>
      </c>
      <c r="J86" s="20">
        <v>208</v>
      </c>
      <c r="K86" s="19"/>
      <c r="L86" s="49">
        <v>250</v>
      </c>
      <c r="M86" s="20">
        <v>80</v>
      </c>
      <c r="N86" s="22">
        <f t="shared" si="8"/>
        <v>2823</v>
      </c>
      <c r="O86" s="26">
        <v>590</v>
      </c>
      <c r="P86" s="24">
        <f t="shared" si="9"/>
        <v>3413</v>
      </c>
    </row>
    <row r="87" spans="1:16" ht="15.75" x14ac:dyDescent="0.25">
      <c r="A87" s="16">
        <f t="shared" si="5"/>
        <v>81</v>
      </c>
      <c r="B87" s="48">
        <v>220054</v>
      </c>
      <c r="C87" s="26" t="s">
        <v>403</v>
      </c>
      <c r="D87" s="23" t="s">
        <v>872</v>
      </c>
      <c r="E87" s="20">
        <v>31</v>
      </c>
      <c r="F87" s="20">
        <v>3</v>
      </c>
      <c r="G87" s="20">
        <f t="shared" si="6"/>
        <v>28</v>
      </c>
      <c r="H87" s="21">
        <v>84.623236208123842</v>
      </c>
      <c r="I87" s="21">
        <f t="shared" si="7"/>
        <v>2369.4506138274674</v>
      </c>
      <c r="J87" s="20">
        <v>296</v>
      </c>
      <c r="K87" s="19"/>
      <c r="L87" s="49">
        <v>100</v>
      </c>
      <c r="M87" s="20">
        <v>80</v>
      </c>
      <c r="N87" s="22">
        <f t="shared" si="8"/>
        <v>2846</v>
      </c>
      <c r="O87" s="26">
        <v>612</v>
      </c>
      <c r="P87" s="24">
        <f t="shared" si="9"/>
        <v>3458</v>
      </c>
    </row>
    <row r="88" spans="1:16" ht="15.75" x14ac:dyDescent="0.25">
      <c r="A88" s="16">
        <f t="shared" si="5"/>
        <v>82</v>
      </c>
      <c r="B88" s="48">
        <v>220055</v>
      </c>
      <c r="C88" s="26" t="s">
        <v>405</v>
      </c>
      <c r="D88" s="23" t="s">
        <v>873</v>
      </c>
      <c r="E88" s="20">
        <v>31</v>
      </c>
      <c r="F88" s="20">
        <v>4</v>
      </c>
      <c r="G88" s="20">
        <f t="shared" si="6"/>
        <v>27</v>
      </c>
      <c r="H88" s="21">
        <v>84.623236208123842</v>
      </c>
      <c r="I88" s="21">
        <f t="shared" si="7"/>
        <v>2284.8273776193437</v>
      </c>
      <c r="J88" s="20">
        <v>538</v>
      </c>
      <c r="K88" s="19"/>
      <c r="L88" s="49">
        <v>0</v>
      </c>
      <c r="M88" s="20">
        <v>80</v>
      </c>
      <c r="N88" s="22">
        <f t="shared" si="8"/>
        <v>2903</v>
      </c>
      <c r="O88" s="26">
        <v>590</v>
      </c>
      <c r="P88" s="24">
        <f t="shared" si="9"/>
        <v>3493</v>
      </c>
    </row>
    <row r="89" spans="1:16" ht="15.75" x14ac:dyDescent="0.25">
      <c r="A89" s="16">
        <f t="shared" si="5"/>
        <v>83</v>
      </c>
      <c r="B89" s="48">
        <v>220056</v>
      </c>
      <c r="C89" s="26" t="s">
        <v>407</v>
      </c>
      <c r="D89" s="23" t="s">
        <v>874</v>
      </c>
      <c r="E89" s="20">
        <v>31</v>
      </c>
      <c r="F89" s="20">
        <v>4</v>
      </c>
      <c r="G89" s="20">
        <f t="shared" si="6"/>
        <v>27</v>
      </c>
      <c r="H89" s="21">
        <v>84.623236208123842</v>
      </c>
      <c r="I89" s="21">
        <f t="shared" si="7"/>
        <v>2284.8273776193437</v>
      </c>
      <c r="J89" s="20">
        <v>849</v>
      </c>
      <c r="K89" s="19"/>
      <c r="L89" s="49">
        <v>25</v>
      </c>
      <c r="M89" s="20">
        <v>80</v>
      </c>
      <c r="N89" s="22">
        <f t="shared" si="8"/>
        <v>3239</v>
      </c>
      <c r="O89" s="26">
        <v>590</v>
      </c>
      <c r="P89" s="24">
        <f t="shared" si="9"/>
        <v>3829</v>
      </c>
    </row>
    <row r="90" spans="1:16" ht="15.75" x14ac:dyDescent="0.25">
      <c r="A90" s="16">
        <f t="shared" si="5"/>
        <v>84</v>
      </c>
      <c r="B90" s="48">
        <v>220064</v>
      </c>
      <c r="C90" s="26" t="s">
        <v>409</v>
      </c>
      <c r="D90" s="23" t="s">
        <v>875</v>
      </c>
      <c r="E90" s="20">
        <v>31</v>
      </c>
      <c r="F90" s="20">
        <v>3</v>
      </c>
      <c r="G90" s="20">
        <f t="shared" si="6"/>
        <v>28</v>
      </c>
      <c r="H90" s="21">
        <v>84.623236208123842</v>
      </c>
      <c r="I90" s="21">
        <f t="shared" si="7"/>
        <v>2369.4506138274674</v>
      </c>
      <c r="J90" s="20">
        <v>401</v>
      </c>
      <c r="K90" s="19"/>
      <c r="L90" s="49">
        <v>45</v>
      </c>
      <c r="M90" s="20">
        <v>80</v>
      </c>
      <c r="N90" s="22">
        <f t="shared" si="8"/>
        <v>2896</v>
      </c>
      <c r="O90" s="26">
        <v>612</v>
      </c>
      <c r="P90" s="24">
        <f t="shared" si="9"/>
        <v>3508</v>
      </c>
    </row>
    <row r="91" spans="1:16" ht="15.75" x14ac:dyDescent="0.25">
      <c r="A91" s="16">
        <f t="shared" si="5"/>
        <v>85</v>
      </c>
      <c r="B91" s="48">
        <v>220072</v>
      </c>
      <c r="C91" s="26" t="s">
        <v>411</v>
      </c>
      <c r="D91" s="23" t="s">
        <v>876</v>
      </c>
      <c r="E91" s="20">
        <v>31</v>
      </c>
      <c r="F91" s="20"/>
      <c r="G91" s="20">
        <f t="shared" si="6"/>
        <v>31</v>
      </c>
      <c r="H91" s="21">
        <v>84.623236208123842</v>
      </c>
      <c r="I91" s="21">
        <f t="shared" si="7"/>
        <v>2623.3203224518393</v>
      </c>
      <c r="J91" s="20">
        <v>197</v>
      </c>
      <c r="K91" s="19"/>
      <c r="L91" s="49">
        <v>160</v>
      </c>
      <c r="M91" s="20">
        <v>80</v>
      </c>
      <c r="N91" s="22">
        <f t="shared" si="8"/>
        <v>3061</v>
      </c>
      <c r="O91" s="26">
        <v>678</v>
      </c>
      <c r="P91" s="24">
        <f t="shared" si="9"/>
        <v>3739</v>
      </c>
    </row>
    <row r="92" spans="1:16" ht="15.75" x14ac:dyDescent="0.25">
      <c r="A92" s="16">
        <f t="shared" si="5"/>
        <v>86</v>
      </c>
      <c r="B92" s="48">
        <v>220075</v>
      </c>
      <c r="C92" s="26" t="s">
        <v>413</v>
      </c>
      <c r="D92" s="23" t="s">
        <v>877</v>
      </c>
      <c r="E92" s="20">
        <v>31</v>
      </c>
      <c r="F92" s="20">
        <v>6</v>
      </c>
      <c r="G92" s="20">
        <f t="shared" si="6"/>
        <v>25</v>
      </c>
      <c r="H92" s="21">
        <v>84.623236208123842</v>
      </c>
      <c r="I92" s="21">
        <f t="shared" si="7"/>
        <v>2115.5809052030959</v>
      </c>
      <c r="J92" s="20">
        <v>551</v>
      </c>
      <c r="K92" s="19"/>
      <c r="L92" s="49">
        <v>175</v>
      </c>
      <c r="M92" s="20">
        <v>80</v>
      </c>
      <c r="N92" s="22">
        <f t="shared" si="8"/>
        <v>2922</v>
      </c>
      <c r="O92" s="26">
        <v>546</v>
      </c>
      <c r="P92" s="24">
        <f t="shared" si="9"/>
        <v>3468</v>
      </c>
    </row>
    <row r="93" spans="1:16" ht="15.75" x14ac:dyDescent="0.25">
      <c r="A93" s="16">
        <f t="shared" si="5"/>
        <v>87</v>
      </c>
      <c r="B93" s="48">
        <v>220078</v>
      </c>
      <c r="C93" s="26" t="s">
        <v>415</v>
      </c>
      <c r="D93" s="23" t="s">
        <v>878</v>
      </c>
      <c r="E93" s="20">
        <v>31</v>
      </c>
      <c r="F93" s="20">
        <v>2</v>
      </c>
      <c r="G93" s="20">
        <f t="shared" si="6"/>
        <v>29</v>
      </c>
      <c r="H93" s="21">
        <v>84.623236208123842</v>
      </c>
      <c r="I93" s="21">
        <f t="shared" si="7"/>
        <v>2454.0738500355915</v>
      </c>
      <c r="J93" s="20">
        <v>436</v>
      </c>
      <c r="K93" s="19"/>
      <c r="L93" s="49">
        <v>465</v>
      </c>
      <c r="M93" s="20">
        <v>80</v>
      </c>
      <c r="N93" s="22">
        <f t="shared" si="8"/>
        <v>3436</v>
      </c>
      <c r="O93" s="26">
        <v>634</v>
      </c>
      <c r="P93" s="24">
        <f t="shared" si="9"/>
        <v>4070</v>
      </c>
    </row>
    <row r="94" spans="1:16" ht="15.75" x14ac:dyDescent="0.25">
      <c r="A94" s="16">
        <f t="shared" si="5"/>
        <v>88</v>
      </c>
      <c r="B94" s="48">
        <v>220084</v>
      </c>
      <c r="C94" s="26" t="s">
        <v>417</v>
      </c>
      <c r="D94" s="23" t="s">
        <v>879</v>
      </c>
      <c r="E94" s="20">
        <v>31</v>
      </c>
      <c r="F94" s="20">
        <v>2</v>
      </c>
      <c r="G94" s="20">
        <f t="shared" si="6"/>
        <v>29</v>
      </c>
      <c r="H94" s="21">
        <v>84.623236208123842</v>
      </c>
      <c r="I94" s="21">
        <f t="shared" si="7"/>
        <v>2454.0738500355915</v>
      </c>
      <c r="J94" s="20">
        <f>453+191</f>
        <v>644</v>
      </c>
      <c r="K94" s="19"/>
      <c r="L94" s="49">
        <v>415</v>
      </c>
      <c r="M94" s="20">
        <v>80</v>
      </c>
      <c r="N94" s="22">
        <f t="shared" si="8"/>
        <v>3594</v>
      </c>
      <c r="O94" s="26">
        <v>634</v>
      </c>
      <c r="P94" s="24">
        <f t="shared" si="9"/>
        <v>4228</v>
      </c>
    </row>
    <row r="95" spans="1:16" ht="15.75" x14ac:dyDescent="0.25">
      <c r="A95" s="16">
        <f t="shared" si="5"/>
        <v>89</v>
      </c>
      <c r="B95" s="48">
        <v>220086</v>
      </c>
      <c r="C95" s="26" t="s">
        <v>419</v>
      </c>
      <c r="D95" s="23" t="s">
        <v>880</v>
      </c>
      <c r="E95" s="20">
        <v>31</v>
      </c>
      <c r="F95" s="20"/>
      <c r="G95" s="20">
        <f t="shared" si="6"/>
        <v>31</v>
      </c>
      <c r="H95" s="21">
        <v>84.623236208123842</v>
      </c>
      <c r="I95" s="21">
        <f t="shared" si="7"/>
        <v>2623.3203224518393</v>
      </c>
      <c r="J95" s="20">
        <v>519</v>
      </c>
      <c r="K95" s="19"/>
      <c r="L95" s="49">
        <v>620</v>
      </c>
      <c r="M95" s="20">
        <v>80</v>
      </c>
      <c r="N95" s="22">
        <f t="shared" si="8"/>
        <v>3843</v>
      </c>
      <c r="O95" s="26">
        <v>678</v>
      </c>
      <c r="P95" s="24">
        <f t="shared" si="9"/>
        <v>4521</v>
      </c>
    </row>
    <row r="96" spans="1:16" ht="15.75" x14ac:dyDescent="0.25">
      <c r="A96" s="16">
        <f t="shared" si="5"/>
        <v>90</v>
      </c>
      <c r="B96" s="48">
        <v>220094</v>
      </c>
      <c r="C96" s="26" t="s">
        <v>420</v>
      </c>
      <c r="D96" s="23" t="s">
        <v>881</v>
      </c>
      <c r="E96" s="20">
        <v>31</v>
      </c>
      <c r="F96" s="20">
        <v>4</v>
      </c>
      <c r="G96" s="20">
        <f t="shared" si="6"/>
        <v>27</v>
      </c>
      <c r="H96" s="21">
        <v>84.623236208123842</v>
      </c>
      <c r="I96" s="21">
        <f t="shared" si="7"/>
        <v>2284.8273776193437</v>
      </c>
      <c r="J96" s="20">
        <v>82</v>
      </c>
      <c r="K96" s="19"/>
      <c r="L96" s="49">
        <v>435</v>
      </c>
      <c r="M96" s="20">
        <v>80</v>
      </c>
      <c r="N96" s="22">
        <f t="shared" si="8"/>
        <v>2882</v>
      </c>
      <c r="O96" s="26">
        <v>590</v>
      </c>
      <c r="P96" s="24">
        <f t="shared" si="9"/>
        <v>3472</v>
      </c>
    </row>
    <row r="97" spans="1:16" ht="15.75" x14ac:dyDescent="0.25">
      <c r="A97" s="16">
        <f t="shared" si="5"/>
        <v>91</v>
      </c>
      <c r="B97" s="48">
        <v>220105</v>
      </c>
      <c r="C97" s="26" t="s">
        <v>422</v>
      </c>
      <c r="D97" s="23" t="s">
        <v>882</v>
      </c>
      <c r="E97" s="20">
        <v>31</v>
      </c>
      <c r="F97" s="20">
        <v>2</v>
      </c>
      <c r="G97" s="20">
        <f t="shared" si="6"/>
        <v>29</v>
      </c>
      <c r="H97" s="21">
        <v>84.623236208123842</v>
      </c>
      <c r="I97" s="21">
        <f t="shared" si="7"/>
        <v>2454.0738500355915</v>
      </c>
      <c r="J97" s="20">
        <v>272</v>
      </c>
      <c r="K97" s="19"/>
      <c r="L97" s="49">
        <v>75</v>
      </c>
      <c r="M97" s="20">
        <v>80</v>
      </c>
      <c r="N97" s="22">
        <f t="shared" si="8"/>
        <v>2882</v>
      </c>
      <c r="O97" s="26">
        <v>634</v>
      </c>
      <c r="P97" s="24">
        <f t="shared" si="9"/>
        <v>3516</v>
      </c>
    </row>
    <row r="98" spans="1:16" ht="15.75" x14ac:dyDescent="0.25">
      <c r="A98" s="16">
        <f t="shared" si="5"/>
        <v>92</v>
      </c>
      <c r="B98" s="48">
        <v>220107</v>
      </c>
      <c r="C98" s="26" t="s">
        <v>424</v>
      </c>
      <c r="D98" s="23" t="s">
        <v>883</v>
      </c>
      <c r="E98" s="20">
        <v>31</v>
      </c>
      <c r="F98" s="20">
        <v>4</v>
      </c>
      <c r="G98" s="20">
        <f t="shared" si="6"/>
        <v>27</v>
      </c>
      <c r="H98" s="21">
        <v>84.623236208123842</v>
      </c>
      <c r="I98" s="21">
        <f t="shared" si="7"/>
        <v>2284.8273776193437</v>
      </c>
      <c r="J98" s="20">
        <v>772</v>
      </c>
      <c r="K98" s="19"/>
      <c r="L98" s="49">
        <v>390</v>
      </c>
      <c r="M98" s="20">
        <v>80</v>
      </c>
      <c r="N98" s="22">
        <f t="shared" si="8"/>
        <v>3527</v>
      </c>
      <c r="O98" s="26">
        <v>590</v>
      </c>
      <c r="P98" s="24">
        <f t="shared" si="9"/>
        <v>4117</v>
      </c>
    </row>
    <row r="99" spans="1:16" ht="15.75" x14ac:dyDescent="0.25">
      <c r="A99" s="16">
        <f t="shared" si="5"/>
        <v>93</v>
      </c>
      <c r="B99" s="48">
        <v>220119</v>
      </c>
      <c r="C99" s="26" t="s">
        <v>270</v>
      </c>
      <c r="D99" s="23" t="s">
        <v>884</v>
      </c>
      <c r="E99" s="20">
        <v>31</v>
      </c>
      <c r="F99" s="20">
        <v>2</v>
      </c>
      <c r="G99" s="20">
        <f t="shared" si="6"/>
        <v>29</v>
      </c>
      <c r="H99" s="21">
        <v>84.623236208123842</v>
      </c>
      <c r="I99" s="21">
        <f t="shared" si="7"/>
        <v>2454.0738500355915</v>
      </c>
      <c r="J99" s="20">
        <f>256+246</f>
        <v>502</v>
      </c>
      <c r="K99" s="19"/>
      <c r="L99" s="49">
        <v>655</v>
      </c>
      <c r="M99" s="20">
        <v>80</v>
      </c>
      <c r="N99" s="22">
        <f t="shared" si="8"/>
        <v>3692</v>
      </c>
      <c r="O99" s="26">
        <v>634</v>
      </c>
      <c r="P99" s="24">
        <f t="shared" si="9"/>
        <v>4326</v>
      </c>
    </row>
    <row r="100" spans="1:16" ht="15.75" x14ac:dyDescent="0.25">
      <c r="A100" s="16">
        <f t="shared" si="5"/>
        <v>94</v>
      </c>
      <c r="B100" s="48">
        <v>220123</v>
      </c>
      <c r="C100" s="26" t="s">
        <v>427</v>
      </c>
      <c r="D100" s="23" t="s">
        <v>885</v>
      </c>
      <c r="E100" s="20">
        <v>31</v>
      </c>
      <c r="F100" s="20"/>
      <c r="G100" s="20">
        <f t="shared" si="6"/>
        <v>31</v>
      </c>
      <c r="H100" s="21">
        <v>84.623236208123842</v>
      </c>
      <c r="I100" s="21">
        <f t="shared" si="7"/>
        <v>2623.3203224518393</v>
      </c>
      <c r="J100" s="20">
        <v>650</v>
      </c>
      <c r="K100" s="19"/>
      <c r="L100" s="49">
        <v>140</v>
      </c>
      <c r="M100" s="20">
        <v>80</v>
      </c>
      <c r="N100" s="22">
        <f t="shared" si="8"/>
        <v>3494</v>
      </c>
      <c r="O100" s="26">
        <v>678</v>
      </c>
      <c r="P100" s="24">
        <f t="shared" si="9"/>
        <v>4172</v>
      </c>
    </row>
    <row r="101" spans="1:16" ht="15.75" x14ac:dyDescent="0.25">
      <c r="A101" s="16">
        <f t="shared" si="5"/>
        <v>95</v>
      </c>
      <c r="B101" s="48">
        <v>220125</v>
      </c>
      <c r="C101" s="26" t="s">
        <v>39</v>
      </c>
      <c r="D101" s="23" t="s">
        <v>886</v>
      </c>
      <c r="E101" s="20">
        <v>31</v>
      </c>
      <c r="F101" s="20">
        <v>2</v>
      </c>
      <c r="G101" s="20">
        <f t="shared" si="6"/>
        <v>29</v>
      </c>
      <c r="H101" s="21">
        <v>84.623236208123842</v>
      </c>
      <c r="I101" s="21">
        <f t="shared" si="7"/>
        <v>2454.0738500355915</v>
      </c>
      <c r="J101" s="20">
        <v>59</v>
      </c>
      <c r="K101" s="19"/>
      <c r="L101" s="49">
        <v>75</v>
      </c>
      <c r="M101" s="20">
        <v>80</v>
      </c>
      <c r="N101" s="22">
        <f t="shared" si="8"/>
        <v>2669</v>
      </c>
      <c r="O101" s="26">
        <v>634</v>
      </c>
      <c r="P101" s="24">
        <f t="shared" si="9"/>
        <v>3303</v>
      </c>
    </row>
    <row r="102" spans="1:16" ht="15.75" x14ac:dyDescent="0.25">
      <c r="A102" s="16">
        <f t="shared" si="5"/>
        <v>96</v>
      </c>
      <c r="B102" s="48">
        <v>220133</v>
      </c>
      <c r="C102" s="26" t="s">
        <v>430</v>
      </c>
      <c r="D102" s="23" t="s">
        <v>887</v>
      </c>
      <c r="E102" s="20">
        <v>31</v>
      </c>
      <c r="F102" s="20">
        <v>5</v>
      </c>
      <c r="G102" s="20">
        <f t="shared" si="6"/>
        <v>26</v>
      </c>
      <c r="H102" s="21">
        <v>84.623236208123842</v>
      </c>
      <c r="I102" s="21">
        <f t="shared" si="7"/>
        <v>2200.20414141122</v>
      </c>
      <c r="J102" s="20">
        <v>155</v>
      </c>
      <c r="K102" s="19"/>
      <c r="L102" s="49">
        <v>485</v>
      </c>
      <c r="M102" s="20">
        <v>80</v>
      </c>
      <c r="N102" s="22">
        <f t="shared" si="8"/>
        <v>2921</v>
      </c>
      <c r="O102" s="26">
        <v>568</v>
      </c>
      <c r="P102" s="24">
        <f t="shared" si="9"/>
        <v>3489</v>
      </c>
    </row>
    <row r="103" spans="1:16" ht="15.75" x14ac:dyDescent="0.25">
      <c r="A103" s="16">
        <f t="shared" si="5"/>
        <v>97</v>
      </c>
      <c r="B103" s="48">
        <v>220137</v>
      </c>
      <c r="C103" s="26" t="s">
        <v>432</v>
      </c>
      <c r="D103" s="23" t="s">
        <v>888</v>
      </c>
      <c r="E103" s="20">
        <v>31</v>
      </c>
      <c r="F103" s="20"/>
      <c r="G103" s="20">
        <f t="shared" si="6"/>
        <v>31</v>
      </c>
      <c r="H103" s="21">
        <v>84.623236208123842</v>
      </c>
      <c r="I103" s="21">
        <f t="shared" si="7"/>
        <v>2623.3203224518393</v>
      </c>
      <c r="J103" s="20">
        <f>90+25</f>
        <v>115</v>
      </c>
      <c r="K103" s="19"/>
      <c r="L103" s="49">
        <v>75</v>
      </c>
      <c r="M103" s="20">
        <v>80</v>
      </c>
      <c r="N103" s="22">
        <f t="shared" si="8"/>
        <v>2894</v>
      </c>
      <c r="O103" s="26">
        <v>678</v>
      </c>
      <c r="P103" s="24">
        <f t="shared" si="9"/>
        <v>3572</v>
      </c>
    </row>
    <row r="104" spans="1:16" ht="15.75" x14ac:dyDescent="0.25">
      <c r="A104" s="16">
        <f t="shared" si="5"/>
        <v>98</v>
      </c>
      <c r="B104" s="48">
        <v>220139</v>
      </c>
      <c r="C104" s="26" t="s">
        <v>434</v>
      </c>
      <c r="D104" s="23" t="s">
        <v>869</v>
      </c>
      <c r="E104" s="20">
        <v>31</v>
      </c>
      <c r="F104" s="20">
        <v>5</v>
      </c>
      <c r="G104" s="20">
        <f t="shared" si="6"/>
        <v>26</v>
      </c>
      <c r="H104" s="21">
        <v>84.623236208123842</v>
      </c>
      <c r="I104" s="21">
        <f t="shared" si="7"/>
        <v>2200.20414141122</v>
      </c>
      <c r="J104" s="20">
        <v>115</v>
      </c>
      <c r="K104" s="19"/>
      <c r="L104" s="49">
        <v>45</v>
      </c>
      <c r="M104" s="20">
        <v>80</v>
      </c>
      <c r="N104" s="22">
        <f t="shared" si="8"/>
        <v>2441</v>
      </c>
      <c r="O104" s="26">
        <v>568</v>
      </c>
      <c r="P104" s="24">
        <f t="shared" si="9"/>
        <v>3009</v>
      </c>
    </row>
    <row r="105" spans="1:16" ht="15.75" x14ac:dyDescent="0.25">
      <c r="A105" s="16">
        <f t="shared" si="5"/>
        <v>99</v>
      </c>
      <c r="B105" s="48">
        <v>220142</v>
      </c>
      <c r="C105" s="26" t="s">
        <v>435</v>
      </c>
      <c r="D105" s="23" t="s">
        <v>889</v>
      </c>
      <c r="E105" s="20">
        <v>31</v>
      </c>
      <c r="F105" s="20">
        <v>16</v>
      </c>
      <c r="G105" s="20">
        <f t="shared" si="6"/>
        <v>15</v>
      </c>
      <c r="H105" s="21">
        <v>84.623236208123842</v>
      </c>
      <c r="I105" s="21">
        <f t="shared" si="7"/>
        <v>1269.3485431218576</v>
      </c>
      <c r="J105" s="20"/>
      <c r="K105" s="19"/>
      <c r="L105" s="49">
        <v>0</v>
      </c>
      <c r="M105" s="20">
        <v>80</v>
      </c>
      <c r="N105" s="22">
        <f t="shared" si="8"/>
        <v>1350</v>
      </c>
      <c r="O105" s="26">
        <v>328</v>
      </c>
      <c r="P105" s="24">
        <f t="shared" si="9"/>
        <v>1678</v>
      </c>
    </row>
    <row r="106" spans="1:16" ht="15.75" x14ac:dyDescent="0.25">
      <c r="A106" s="16">
        <f t="shared" si="5"/>
        <v>100</v>
      </c>
      <c r="B106" s="48">
        <v>220148</v>
      </c>
      <c r="C106" s="26" t="s">
        <v>437</v>
      </c>
      <c r="D106" s="23" t="s">
        <v>890</v>
      </c>
      <c r="E106" s="20">
        <v>31</v>
      </c>
      <c r="F106" s="20"/>
      <c r="G106" s="20">
        <f t="shared" si="6"/>
        <v>31</v>
      </c>
      <c r="H106" s="21">
        <v>84.623236208123842</v>
      </c>
      <c r="I106" s="21">
        <f t="shared" si="7"/>
        <v>2623.3203224518393</v>
      </c>
      <c r="J106" s="20">
        <v>105</v>
      </c>
      <c r="K106" s="19"/>
      <c r="L106" s="49">
        <v>0</v>
      </c>
      <c r="M106" s="20">
        <v>80</v>
      </c>
      <c r="N106" s="22">
        <f t="shared" si="8"/>
        <v>2809</v>
      </c>
      <c r="O106" s="26">
        <v>678</v>
      </c>
      <c r="P106" s="24">
        <f t="shared" si="9"/>
        <v>3487</v>
      </c>
    </row>
    <row r="107" spans="1:16" ht="15.75" x14ac:dyDescent="0.25">
      <c r="A107" s="16">
        <f t="shared" si="5"/>
        <v>101</v>
      </c>
      <c r="B107" s="48">
        <v>220172</v>
      </c>
      <c r="C107" s="26" t="s">
        <v>439</v>
      </c>
      <c r="D107" s="23" t="s">
        <v>891</v>
      </c>
      <c r="E107" s="20">
        <v>31</v>
      </c>
      <c r="F107" s="20">
        <v>6</v>
      </c>
      <c r="G107" s="20">
        <f t="shared" si="6"/>
        <v>25</v>
      </c>
      <c r="H107" s="21">
        <v>84.623236208123842</v>
      </c>
      <c r="I107" s="21">
        <f t="shared" si="7"/>
        <v>2115.5809052030959</v>
      </c>
      <c r="J107" s="20">
        <v>182</v>
      </c>
      <c r="K107" s="19"/>
      <c r="L107" s="49">
        <v>375</v>
      </c>
      <c r="M107" s="20">
        <v>80</v>
      </c>
      <c r="N107" s="22">
        <f t="shared" si="8"/>
        <v>2753</v>
      </c>
      <c r="O107" s="26">
        <v>546</v>
      </c>
      <c r="P107" s="24">
        <f t="shared" si="9"/>
        <v>3299</v>
      </c>
    </row>
    <row r="108" spans="1:16" ht="15.75" x14ac:dyDescent="0.25">
      <c r="A108" s="16">
        <f t="shared" si="5"/>
        <v>102</v>
      </c>
      <c r="B108" s="48">
        <v>220174</v>
      </c>
      <c r="C108" s="26" t="s">
        <v>441</v>
      </c>
      <c r="D108" s="23" t="s">
        <v>874</v>
      </c>
      <c r="E108" s="20">
        <v>31</v>
      </c>
      <c r="F108" s="20"/>
      <c r="G108" s="20">
        <f t="shared" si="6"/>
        <v>31</v>
      </c>
      <c r="H108" s="21">
        <v>84.623236208123842</v>
      </c>
      <c r="I108" s="21">
        <f t="shared" si="7"/>
        <v>2623.3203224518393</v>
      </c>
      <c r="J108" s="20">
        <v>250</v>
      </c>
      <c r="K108" s="19"/>
      <c r="L108" s="49">
        <v>295</v>
      </c>
      <c r="M108" s="20">
        <v>80</v>
      </c>
      <c r="N108" s="22">
        <f t="shared" si="8"/>
        <v>3249</v>
      </c>
      <c r="O108" s="26">
        <v>678</v>
      </c>
      <c r="P108" s="24">
        <f t="shared" si="9"/>
        <v>3927</v>
      </c>
    </row>
    <row r="109" spans="1:16" ht="15.75" x14ac:dyDescent="0.25">
      <c r="A109" s="16">
        <f t="shared" si="5"/>
        <v>103</v>
      </c>
      <c r="B109" s="48">
        <v>220175</v>
      </c>
      <c r="C109" s="26" t="s">
        <v>442</v>
      </c>
      <c r="D109" s="23" t="s">
        <v>892</v>
      </c>
      <c r="E109" s="20">
        <v>31</v>
      </c>
      <c r="F109" s="20">
        <v>4</v>
      </c>
      <c r="G109" s="20">
        <f t="shared" si="6"/>
        <v>27</v>
      </c>
      <c r="H109" s="21">
        <v>84.623236208123842</v>
      </c>
      <c r="I109" s="21">
        <f t="shared" si="7"/>
        <v>2284.8273776193437</v>
      </c>
      <c r="J109" s="20">
        <v>381</v>
      </c>
      <c r="K109" s="19"/>
      <c r="L109" s="49">
        <v>90</v>
      </c>
      <c r="M109" s="20">
        <v>80</v>
      </c>
      <c r="N109" s="22">
        <f t="shared" si="8"/>
        <v>2836</v>
      </c>
      <c r="O109" s="26">
        <v>590</v>
      </c>
      <c r="P109" s="24">
        <f t="shared" si="9"/>
        <v>3426</v>
      </c>
    </row>
    <row r="110" spans="1:16" ht="15.75" x14ac:dyDescent="0.25">
      <c r="A110" s="16">
        <f t="shared" si="5"/>
        <v>104</v>
      </c>
      <c r="B110" s="48">
        <v>220182</v>
      </c>
      <c r="C110" s="26" t="s">
        <v>444</v>
      </c>
      <c r="D110" s="23" t="s">
        <v>893</v>
      </c>
      <c r="E110" s="20">
        <v>31</v>
      </c>
      <c r="F110" s="20"/>
      <c r="G110" s="20">
        <f t="shared" si="6"/>
        <v>31</v>
      </c>
      <c r="H110" s="21">
        <v>84.623236208123842</v>
      </c>
      <c r="I110" s="21">
        <f t="shared" si="7"/>
        <v>2623.3203224518393</v>
      </c>
      <c r="J110" s="20">
        <v>527</v>
      </c>
      <c r="K110" s="19"/>
      <c r="L110" s="49">
        <v>170</v>
      </c>
      <c r="M110" s="20">
        <v>80</v>
      </c>
      <c r="N110" s="22">
        <f t="shared" si="8"/>
        <v>3401</v>
      </c>
      <c r="O110" s="26">
        <v>678</v>
      </c>
      <c r="P110" s="24">
        <f t="shared" si="9"/>
        <v>4079</v>
      </c>
    </row>
    <row r="111" spans="1:16" ht="15.75" x14ac:dyDescent="0.25">
      <c r="A111" s="16">
        <f t="shared" si="5"/>
        <v>105</v>
      </c>
      <c r="B111" s="48">
        <v>220195</v>
      </c>
      <c r="C111" s="26" t="s">
        <v>446</v>
      </c>
      <c r="D111" s="23" t="s">
        <v>894</v>
      </c>
      <c r="E111" s="20">
        <v>31</v>
      </c>
      <c r="F111" s="20">
        <v>7</v>
      </c>
      <c r="G111" s="20">
        <f t="shared" si="6"/>
        <v>24</v>
      </c>
      <c r="H111" s="21">
        <v>84.623236208123842</v>
      </c>
      <c r="I111" s="21">
        <f t="shared" si="7"/>
        <v>2030.9576689949722</v>
      </c>
      <c r="J111" s="20">
        <v>252</v>
      </c>
      <c r="K111" s="19"/>
      <c r="L111" s="49">
        <v>0</v>
      </c>
      <c r="M111" s="20">
        <v>80</v>
      </c>
      <c r="N111" s="22">
        <f t="shared" si="8"/>
        <v>2363</v>
      </c>
      <c r="O111" s="26">
        <v>525</v>
      </c>
      <c r="P111" s="24">
        <f t="shared" si="9"/>
        <v>2888</v>
      </c>
    </row>
    <row r="112" spans="1:16" ht="15.75" x14ac:dyDescent="0.25">
      <c r="A112" s="16">
        <f t="shared" si="5"/>
        <v>106</v>
      </c>
      <c r="B112" s="48">
        <v>220199</v>
      </c>
      <c r="C112" s="26" t="s">
        <v>447</v>
      </c>
      <c r="D112" s="23" t="s">
        <v>895</v>
      </c>
      <c r="E112" s="20">
        <v>31</v>
      </c>
      <c r="F112" s="20">
        <v>2</v>
      </c>
      <c r="G112" s="20">
        <f t="shared" si="6"/>
        <v>29</v>
      </c>
      <c r="H112" s="21">
        <v>84.623236208123842</v>
      </c>
      <c r="I112" s="21">
        <f t="shared" si="7"/>
        <v>2454.0738500355915</v>
      </c>
      <c r="J112" s="20">
        <v>453</v>
      </c>
      <c r="K112" s="19"/>
      <c r="L112" s="49">
        <v>0</v>
      </c>
      <c r="M112" s="20">
        <v>80</v>
      </c>
      <c r="N112" s="22">
        <f t="shared" si="8"/>
        <v>2988</v>
      </c>
      <c r="O112" s="26">
        <v>634</v>
      </c>
      <c r="P112" s="24">
        <f t="shared" si="9"/>
        <v>3622</v>
      </c>
    </row>
    <row r="113" spans="1:16" ht="15.75" x14ac:dyDescent="0.25">
      <c r="A113" s="16">
        <f t="shared" si="5"/>
        <v>107</v>
      </c>
      <c r="B113" s="48">
        <v>220206</v>
      </c>
      <c r="C113" s="26" t="s">
        <v>449</v>
      </c>
      <c r="D113" s="23" t="s">
        <v>879</v>
      </c>
      <c r="E113" s="20">
        <v>31</v>
      </c>
      <c r="F113" s="20">
        <v>4</v>
      </c>
      <c r="G113" s="20">
        <f t="shared" si="6"/>
        <v>27</v>
      </c>
      <c r="H113" s="21">
        <v>84.623236208123842</v>
      </c>
      <c r="I113" s="21">
        <f t="shared" si="7"/>
        <v>2284.8273776193437</v>
      </c>
      <c r="J113" s="20"/>
      <c r="K113" s="19"/>
      <c r="L113" s="49">
        <v>0</v>
      </c>
      <c r="M113" s="20">
        <v>80</v>
      </c>
      <c r="N113" s="22">
        <f t="shared" si="8"/>
        <v>2365</v>
      </c>
      <c r="O113" s="26">
        <v>590</v>
      </c>
      <c r="P113" s="24">
        <f t="shared" si="9"/>
        <v>2955</v>
      </c>
    </row>
    <row r="114" spans="1:16" ht="15.75" x14ac:dyDescent="0.25">
      <c r="A114" s="16">
        <f t="shared" si="5"/>
        <v>108</v>
      </c>
      <c r="B114" s="48">
        <v>220211</v>
      </c>
      <c r="C114" s="26" t="s">
        <v>450</v>
      </c>
      <c r="D114" s="23" t="s">
        <v>896</v>
      </c>
      <c r="E114" s="20">
        <v>31</v>
      </c>
      <c r="F114" s="20">
        <v>3</v>
      </c>
      <c r="G114" s="20">
        <f t="shared" si="6"/>
        <v>28</v>
      </c>
      <c r="H114" s="21">
        <v>84.623236208123842</v>
      </c>
      <c r="I114" s="21">
        <f t="shared" si="7"/>
        <v>2369.4506138274674</v>
      </c>
      <c r="J114" s="20">
        <v>395</v>
      </c>
      <c r="K114" s="19"/>
      <c r="L114" s="49">
        <v>670</v>
      </c>
      <c r="M114" s="20">
        <v>80</v>
      </c>
      <c r="N114" s="22">
        <f t="shared" si="8"/>
        <v>3515</v>
      </c>
      <c r="O114" s="26">
        <v>612</v>
      </c>
      <c r="P114" s="24">
        <f t="shared" si="9"/>
        <v>4127</v>
      </c>
    </row>
    <row r="115" spans="1:16" ht="15.75" x14ac:dyDescent="0.25">
      <c r="A115" s="16">
        <f t="shared" si="5"/>
        <v>109</v>
      </c>
      <c r="B115" s="48">
        <v>220213</v>
      </c>
      <c r="C115" s="26" t="s">
        <v>451</v>
      </c>
      <c r="D115" s="23" t="s">
        <v>877</v>
      </c>
      <c r="E115" s="20">
        <v>31</v>
      </c>
      <c r="F115" s="20"/>
      <c r="G115" s="20">
        <f t="shared" si="6"/>
        <v>31</v>
      </c>
      <c r="H115" s="21">
        <v>84.623236208123842</v>
      </c>
      <c r="I115" s="21">
        <f t="shared" si="7"/>
        <v>2623.3203224518393</v>
      </c>
      <c r="J115" s="20">
        <v>272</v>
      </c>
      <c r="K115" s="19"/>
      <c r="L115" s="49">
        <v>75</v>
      </c>
      <c r="M115" s="20">
        <v>80</v>
      </c>
      <c r="N115" s="22">
        <f t="shared" si="8"/>
        <v>3051</v>
      </c>
      <c r="O115" s="26">
        <v>678</v>
      </c>
      <c r="P115" s="24">
        <f t="shared" si="9"/>
        <v>3729</v>
      </c>
    </row>
    <row r="116" spans="1:16" ht="15.75" x14ac:dyDescent="0.25">
      <c r="A116" s="16">
        <f t="shared" si="5"/>
        <v>110</v>
      </c>
      <c r="B116" s="48">
        <v>220219</v>
      </c>
      <c r="C116" s="26" t="s">
        <v>452</v>
      </c>
      <c r="D116" s="23" t="s">
        <v>897</v>
      </c>
      <c r="E116" s="20">
        <v>31</v>
      </c>
      <c r="F116" s="20"/>
      <c r="G116" s="20">
        <f t="shared" si="6"/>
        <v>31</v>
      </c>
      <c r="H116" s="21">
        <v>84.623236208123842</v>
      </c>
      <c r="I116" s="21">
        <f t="shared" si="7"/>
        <v>2623.3203224518393</v>
      </c>
      <c r="J116" s="20">
        <v>342</v>
      </c>
      <c r="K116" s="19"/>
      <c r="L116" s="49">
        <v>75</v>
      </c>
      <c r="M116" s="20">
        <v>80</v>
      </c>
      <c r="N116" s="22">
        <f t="shared" si="8"/>
        <v>3121</v>
      </c>
      <c r="O116" s="26">
        <v>678</v>
      </c>
      <c r="P116" s="24">
        <f t="shared" si="9"/>
        <v>3799</v>
      </c>
    </row>
    <row r="117" spans="1:16" ht="15.75" x14ac:dyDescent="0.25">
      <c r="A117" s="16">
        <f t="shared" si="5"/>
        <v>111</v>
      </c>
      <c r="B117" s="48">
        <v>220220</v>
      </c>
      <c r="C117" s="26" t="s">
        <v>454</v>
      </c>
      <c r="D117" s="23" t="s">
        <v>898</v>
      </c>
      <c r="E117" s="20">
        <v>31</v>
      </c>
      <c r="F117" s="20">
        <v>3</v>
      </c>
      <c r="G117" s="20">
        <f t="shared" si="6"/>
        <v>28</v>
      </c>
      <c r="H117" s="21">
        <v>84.623236208123842</v>
      </c>
      <c r="I117" s="21">
        <f t="shared" si="7"/>
        <v>2369.4506138274674</v>
      </c>
      <c r="J117" s="20">
        <v>251</v>
      </c>
      <c r="K117" s="19"/>
      <c r="L117" s="49">
        <v>658</v>
      </c>
      <c r="M117" s="20">
        <v>80</v>
      </c>
      <c r="N117" s="22">
        <f t="shared" si="8"/>
        <v>3359</v>
      </c>
      <c r="O117" s="26">
        <v>612</v>
      </c>
      <c r="P117" s="24">
        <f t="shared" si="9"/>
        <v>3971</v>
      </c>
    </row>
    <row r="118" spans="1:16" ht="15.75" x14ac:dyDescent="0.25">
      <c r="A118" s="16">
        <f t="shared" si="5"/>
        <v>112</v>
      </c>
      <c r="B118" s="48">
        <v>220223</v>
      </c>
      <c r="C118" s="26" t="s">
        <v>456</v>
      </c>
      <c r="D118" s="23" t="s">
        <v>899</v>
      </c>
      <c r="E118" s="20">
        <v>31</v>
      </c>
      <c r="F118" s="20">
        <v>2</v>
      </c>
      <c r="G118" s="20">
        <f t="shared" si="6"/>
        <v>29</v>
      </c>
      <c r="H118" s="21">
        <v>84.623236208123842</v>
      </c>
      <c r="I118" s="21">
        <f t="shared" si="7"/>
        <v>2454.0738500355915</v>
      </c>
      <c r="J118" s="20">
        <v>198</v>
      </c>
      <c r="K118" s="19"/>
      <c r="L118" s="49">
        <v>90</v>
      </c>
      <c r="M118" s="20">
        <v>80</v>
      </c>
      <c r="N118" s="22">
        <f t="shared" si="8"/>
        <v>2823</v>
      </c>
      <c r="O118" s="26">
        <v>634</v>
      </c>
      <c r="P118" s="24">
        <f t="shared" si="9"/>
        <v>3457</v>
      </c>
    </row>
    <row r="119" spans="1:16" ht="15.75" x14ac:dyDescent="0.25">
      <c r="A119" s="16">
        <f t="shared" si="5"/>
        <v>113</v>
      </c>
      <c r="B119" s="48">
        <v>220227</v>
      </c>
      <c r="C119" s="26" t="s">
        <v>457</v>
      </c>
      <c r="D119" s="23" t="s">
        <v>900</v>
      </c>
      <c r="E119" s="20">
        <v>31</v>
      </c>
      <c r="F119" s="20">
        <v>7</v>
      </c>
      <c r="G119" s="20">
        <f t="shared" si="6"/>
        <v>24</v>
      </c>
      <c r="H119" s="21">
        <v>84.623236208123842</v>
      </c>
      <c r="I119" s="21">
        <f t="shared" si="7"/>
        <v>2030.9576689949722</v>
      </c>
      <c r="J119" s="20">
        <v>35</v>
      </c>
      <c r="K119" s="19"/>
      <c r="L119" s="49">
        <v>620</v>
      </c>
      <c r="M119" s="20">
        <v>80</v>
      </c>
      <c r="N119" s="22">
        <f t="shared" si="8"/>
        <v>2766</v>
      </c>
      <c r="O119" s="26">
        <v>525</v>
      </c>
      <c r="P119" s="24">
        <f t="shared" si="9"/>
        <v>3291</v>
      </c>
    </row>
    <row r="120" spans="1:16" ht="15.75" x14ac:dyDescent="0.25">
      <c r="A120" s="16">
        <f t="shared" si="5"/>
        <v>114</v>
      </c>
      <c r="B120" s="48">
        <v>220230</v>
      </c>
      <c r="C120" s="26" t="s">
        <v>459</v>
      </c>
      <c r="D120" s="23" t="s">
        <v>901</v>
      </c>
      <c r="E120" s="20">
        <v>31</v>
      </c>
      <c r="F120" s="20"/>
      <c r="G120" s="20">
        <f t="shared" si="6"/>
        <v>31</v>
      </c>
      <c r="H120" s="21">
        <v>84.623236208123842</v>
      </c>
      <c r="I120" s="21">
        <f t="shared" si="7"/>
        <v>2623.3203224518393</v>
      </c>
      <c r="J120" s="20">
        <v>192</v>
      </c>
      <c r="K120" s="19"/>
      <c r="L120" s="49">
        <v>155</v>
      </c>
      <c r="M120" s="20">
        <v>80</v>
      </c>
      <c r="N120" s="22">
        <f t="shared" si="8"/>
        <v>3051</v>
      </c>
      <c r="O120" s="26">
        <v>678</v>
      </c>
      <c r="P120" s="24">
        <f t="shared" si="9"/>
        <v>3729</v>
      </c>
    </row>
    <row r="121" spans="1:16" ht="15.75" x14ac:dyDescent="0.25">
      <c r="A121" s="16">
        <f t="shared" si="5"/>
        <v>115</v>
      </c>
      <c r="B121" s="48">
        <v>220240</v>
      </c>
      <c r="C121" s="26" t="s">
        <v>461</v>
      </c>
      <c r="D121" s="23" t="s">
        <v>898</v>
      </c>
      <c r="E121" s="20">
        <v>31</v>
      </c>
      <c r="F121" s="20"/>
      <c r="G121" s="20">
        <f t="shared" si="6"/>
        <v>31</v>
      </c>
      <c r="H121" s="21">
        <v>84.623236208123842</v>
      </c>
      <c r="I121" s="21">
        <f t="shared" si="7"/>
        <v>2623.3203224518393</v>
      </c>
      <c r="J121" s="20">
        <v>252</v>
      </c>
      <c r="K121" s="19"/>
      <c r="L121" s="49">
        <v>340</v>
      </c>
      <c r="M121" s="20">
        <v>80</v>
      </c>
      <c r="N121" s="22">
        <f t="shared" si="8"/>
        <v>3296</v>
      </c>
      <c r="O121" s="26">
        <v>678</v>
      </c>
      <c r="P121" s="24">
        <f t="shared" si="9"/>
        <v>3974</v>
      </c>
    </row>
    <row r="122" spans="1:16" ht="15.75" x14ac:dyDescent="0.25">
      <c r="A122" s="16">
        <f t="shared" si="5"/>
        <v>116</v>
      </c>
      <c r="B122" s="48">
        <v>220243</v>
      </c>
      <c r="C122" s="26" t="s">
        <v>463</v>
      </c>
      <c r="D122" s="23" t="s">
        <v>902</v>
      </c>
      <c r="E122" s="20">
        <v>31</v>
      </c>
      <c r="F122" s="20">
        <v>7</v>
      </c>
      <c r="G122" s="20">
        <f t="shared" si="6"/>
        <v>24</v>
      </c>
      <c r="H122" s="21">
        <v>84.623236208123842</v>
      </c>
      <c r="I122" s="21">
        <f t="shared" si="7"/>
        <v>2030.9576689949722</v>
      </c>
      <c r="J122" s="20">
        <v>109</v>
      </c>
      <c r="K122" s="19"/>
      <c r="L122" s="49">
        <v>345</v>
      </c>
      <c r="M122" s="20">
        <v>80</v>
      </c>
      <c r="N122" s="22">
        <f t="shared" si="8"/>
        <v>2565</v>
      </c>
      <c r="O122" s="26">
        <v>525</v>
      </c>
      <c r="P122" s="24">
        <f t="shared" si="9"/>
        <v>3090</v>
      </c>
    </row>
    <row r="123" spans="1:16" ht="15.75" x14ac:dyDescent="0.25">
      <c r="A123" s="16">
        <f t="shared" si="5"/>
        <v>117</v>
      </c>
      <c r="B123" s="48">
        <v>220244</v>
      </c>
      <c r="C123" s="26" t="s">
        <v>465</v>
      </c>
      <c r="D123" s="23" t="s">
        <v>903</v>
      </c>
      <c r="E123" s="20">
        <v>31</v>
      </c>
      <c r="F123" s="20">
        <v>5</v>
      </c>
      <c r="G123" s="20">
        <f t="shared" si="6"/>
        <v>26</v>
      </c>
      <c r="H123" s="21">
        <v>84.623236208123842</v>
      </c>
      <c r="I123" s="21">
        <f t="shared" si="7"/>
        <v>2200.20414141122</v>
      </c>
      <c r="J123" s="20">
        <v>282</v>
      </c>
      <c r="K123" s="19"/>
      <c r="L123" s="49">
        <v>35</v>
      </c>
      <c r="M123" s="20">
        <v>80</v>
      </c>
      <c r="N123" s="22">
        <f t="shared" si="8"/>
        <v>2598</v>
      </c>
      <c r="O123" s="26">
        <v>568</v>
      </c>
      <c r="P123" s="24">
        <f t="shared" si="9"/>
        <v>3166</v>
      </c>
    </row>
    <row r="124" spans="1:16" ht="15.75" x14ac:dyDescent="0.25">
      <c r="A124" s="16">
        <f t="shared" si="5"/>
        <v>118</v>
      </c>
      <c r="B124" s="48">
        <v>220245</v>
      </c>
      <c r="C124" s="26" t="s">
        <v>467</v>
      </c>
      <c r="D124" s="23" t="s">
        <v>904</v>
      </c>
      <c r="E124" s="20">
        <v>31</v>
      </c>
      <c r="F124" s="20">
        <v>4</v>
      </c>
      <c r="G124" s="20">
        <f t="shared" si="6"/>
        <v>27</v>
      </c>
      <c r="H124" s="21">
        <v>84.623236208123842</v>
      </c>
      <c r="I124" s="21">
        <f t="shared" si="7"/>
        <v>2284.8273776193437</v>
      </c>
      <c r="J124" s="20">
        <v>767</v>
      </c>
      <c r="K124" s="19"/>
      <c r="L124" s="49">
        <v>0</v>
      </c>
      <c r="M124" s="20">
        <v>80</v>
      </c>
      <c r="N124" s="22">
        <f t="shared" si="8"/>
        <v>3132</v>
      </c>
      <c r="O124" s="26">
        <v>590</v>
      </c>
      <c r="P124" s="24">
        <f t="shared" si="9"/>
        <v>3722</v>
      </c>
    </row>
    <row r="125" spans="1:16" ht="15.75" x14ac:dyDescent="0.25">
      <c r="A125" s="16">
        <f t="shared" si="5"/>
        <v>119</v>
      </c>
      <c r="B125" s="48">
        <v>220251</v>
      </c>
      <c r="C125" s="26" t="s">
        <v>469</v>
      </c>
      <c r="D125" s="23" t="s">
        <v>887</v>
      </c>
      <c r="E125" s="20">
        <v>31</v>
      </c>
      <c r="F125" s="20">
        <v>5</v>
      </c>
      <c r="G125" s="20">
        <f t="shared" si="6"/>
        <v>26</v>
      </c>
      <c r="H125" s="21">
        <v>84.623236208123842</v>
      </c>
      <c r="I125" s="21">
        <f t="shared" si="7"/>
        <v>2200.20414141122</v>
      </c>
      <c r="J125" s="20">
        <f>292+39</f>
        <v>331</v>
      </c>
      <c r="K125" s="19"/>
      <c r="L125" s="49">
        <v>525</v>
      </c>
      <c r="M125" s="20">
        <v>80</v>
      </c>
      <c r="N125" s="22">
        <f t="shared" si="8"/>
        <v>3137</v>
      </c>
      <c r="O125" s="26">
        <v>568</v>
      </c>
      <c r="P125" s="24">
        <f t="shared" si="9"/>
        <v>3705</v>
      </c>
    </row>
    <row r="126" spans="1:16" ht="15.75" x14ac:dyDescent="0.25">
      <c r="A126" s="16">
        <f t="shared" si="5"/>
        <v>120</v>
      </c>
      <c r="B126" s="48">
        <v>220262</v>
      </c>
      <c r="C126" s="26" t="s">
        <v>470</v>
      </c>
      <c r="D126" s="23" t="s">
        <v>905</v>
      </c>
      <c r="E126" s="20">
        <v>31</v>
      </c>
      <c r="F126" s="20">
        <v>15</v>
      </c>
      <c r="G126" s="20">
        <f t="shared" si="6"/>
        <v>16</v>
      </c>
      <c r="H126" s="21">
        <v>84.623236208123842</v>
      </c>
      <c r="I126" s="21">
        <f t="shared" si="7"/>
        <v>1353.9717793299815</v>
      </c>
      <c r="J126" s="20">
        <v>131</v>
      </c>
      <c r="K126" s="19"/>
      <c r="L126" s="49">
        <v>95</v>
      </c>
      <c r="M126" s="20">
        <v>80</v>
      </c>
      <c r="N126" s="22">
        <f t="shared" si="8"/>
        <v>1660</v>
      </c>
      <c r="O126" s="26">
        <v>350</v>
      </c>
      <c r="P126" s="24">
        <f t="shared" si="9"/>
        <v>2010</v>
      </c>
    </row>
    <row r="127" spans="1:16" ht="15.75" x14ac:dyDescent="0.25">
      <c r="A127" s="16">
        <f t="shared" si="5"/>
        <v>121</v>
      </c>
      <c r="B127" s="48">
        <v>220267</v>
      </c>
      <c r="C127" s="26" t="s">
        <v>472</v>
      </c>
      <c r="D127" s="23" t="s">
        <v>906</v>
      </c>
      <c r="E127" s="20">
        <v>31</v>
      </c>
      <c r="F127" s="20">
        <v>2</v>
      </c>
      <c r="G127" s="20">
        <f t="shared" si="6"/>
        <v>29</v>
      </c>
      <c r="H127" s="21">
        <v>84.623236208123842</v>
      </c>
      <c r="I127" s="21">
        <f t="shared" si="7"/>
        <v>2454.0738500355915</v>
      </c>
      <c r="J127" s="20">
        <v>294</v>
      </c>
      <c r="K127" s="19"/>
      <c r="L127" s="49">
        <v>135</v>
      </c>
      <c r="M127" s="20">
        <v>80</v>
      </c>
      <c r="N127" s="22">
        <f t="shared" si="8"/>
        <v>2964</v>
      </c>
      <c r="O127" s="26">
        <v>634</v>
      </c>
      <c r="P127" s="24">
        <f t="shared" si="9"/>
        <v>3598</v>
      </c>
    </row>
    <row r="128" spans="1:16" ht="15.75" x14ac:dyDescent="0.25">
      <c r="A128" s="16">
        <f t="shared" si="5"/>
        <v>122</v>
      </c>
      <c r="B128" s="48">
        <v>220268</v>
      </c>
      <c r="C128" s="26" t="s">
        <v>474</v>
      </c>
      <c r="D128" s="23" t="s">
        <v>900</v>
      </c>
      <c r="E128" s="20">
        <v>31</v>
      </c>
      <c r="F128" s="20">
        <v>3</v>
      </c>
      <c r="G128" s="20">
        <f t="shared" si="6"/>
        <v>28</v>
      </c>
      <c r="H128" s="21">
        <v>84.623236208123842</v>
      </c>
      <c r="I128" s="21">
        <f t="shared" si="7"/>
        <v>2369.4506138274674</v>
      </c>
      <c r="J128" s="20">
        <v>172</v>
      </c>
      <c r="K128" s="19"/>
      <c r="L128" s="49">
        <v>190</v>
      </c>
      <c r="M128" s="20">
        <v>80</v>
      </c>
      <c r="N128" s="22">
        <f t="shared" si="8"/>
        <v>2812</v>
      </c>
      <c r="O128" s="26">
        <v>612</v>
      </c>
      <c r="P128" s="24">
        <f t="shared" si="9"/>
        <v>3424</v>
      </c>
    </row>
    <row r="129" spans="1:16" ht="15.75" x14ac:dyDescent="0.25">
      <c r="A129" s="16">
        <f t="shared" si="5"/>
        <v>123</v>
      </c>
      <c r="B129" s="48">
        <v>220269</v>
      </c>
      <c r="C129" s="26" t="s">
        <v>476</v>
      </c>
      <c r="D129" s="23" t="s">
        <v>907</v>
      </c>
      <c r="E129" s="20">
        <v>31</v>
      </c>
      <c r="F129" s="20">
        <v>9</v>
      </c>
      <c r="G129" s="20">
        <f t="shared" si="6"/>
        <v>22</v>
      </c>
      <c r="H129" s="21">
        <v>84.623236208123842</v>
      </c>
      <c r="I129" s="21">
        <f t="shared" si="7"/>
        <v>1861.7111965787244</v>
      </c>
      <c r="J129" s="20">
        <v>623</v>
      </c>
      <c r="K129" s="19"/>
      <c r="L129" s="49">
        <v>0</v>
      </c>
      <c r="M129" s="20">
        <v>80</v>
      </c>
      <c r="N129" s="22">
        <f t="shared" si="8"/>
        <v>2565</v>
      </c>
      <c r="O129" s="26">
        <v>481</v>
      </c>
      <c r="P129" s="24">
        <f t="shared" si="9"/>
        <v>3046</v>
      </c>
    </row>
    <row r="130" spans="1:16" ht="15.75" x14ac:dyDescent="0.25">
      <c r="A130" s="16">
        <f t="shared" si="5"/>
        <v>124</v>
      </c>
      <c r="B130" s="48">
        <v>220272</v>
      </c>
      <c r="C130" s="26" t="s">
        <v>477</v>
      </c>
      <c r="D130" s="23" t="s">
        <v>908</v>
      </c>
      <c r="E130" s="20">
        <v>31</v>
      </c>
      <c r="F130" s="20">
        <v>1</v>
      </c>
      <c r="G130" s="20">
        <f t="shared" si="6"/>
        <v>30</v>
      </c>
      <c r="H130" s="21">
        <v>84.623236208123842</v>
      </c>
      <c r="I130" s="21">
        <f t="shared" si="7"/>
        <v>2538.6970862437151</v>
      </c>
      <c r="J130" s="20">
        <v>1274</v>
      </c>
      <c r="K130" s="19"/>
      <c r="L130" s="49">
        <v>575</v>
      </c>
      <c r="M130" s="20">
        <v>80</v>
      </c>
      <c r="N130" s="22">
        <f t="shared" si="8"/>
        <v>4468</v>
      </c>
      <c r="O130" s="26">
        <v>656</v>
      </c>
      <c r="P130" s="24">
        <f t="shared" si="9"/>
        <v>5124</v>
      </c>
    </row>
    <row r="131" spans="1:16" ht="15.75" x14ac:dyDescent="0.25">
      <c r="A131" s="16">
        <f t="shared" si="5"/>
        <v>125</v>
      </c>
      <c r="B131" s="48">
        <v>220277</v>
      </c>
      <c r="C131" s="26" t="s">
        <v>479</v>
      </c>
      <c r="D131" s="23" t="s">
        <v>907</v>
      </c>
      <c r="E131" s="20">
        <v>31</v>
      </c>
      <c r="F131" s="20">
        <v>2</v>
      </c>
      <c r="G131" s="20">
        <f t="shared" si="6"/>
        <v>29</v>
      </c>
      <c r="H131" s="21">
        <v>84.623236208123842</v>
      </c>
      <c r="I131" s="21">
        <f t="shared" si="7"/>
        <v>2454.0738500355915</v>
      </c>
      <c r="J131" s="20">
        <v>200</v>
      </c>
      <c r="K131" s="19"/>
      <c r="L131" s="49">
        <v>0</v>
      </c>
      <c r="M131" s="20">
        <v>80</v>
      </c>
      <c r="N131" s="22">
        <f t="shared" si="8"/>
        <v>2735</v>
      </c>
      <c r="O131" s="26">
        <v>634</v>
      </c>
      <c r="P131" s="24">
        <f t="shared" si="9"/>
        <v>3369</v>
      </c>
    </row>
    <row r="132" spans="1:16" ht="15.75" x14ac:dyDescent="0.25">
      <c r="A132" s="16">
        <f t="shared" si="5"/>
        <v>126</v>
      </c>
      <c r="B132" s="48">
        <v>220285</v>
      </c>
      <c r="C132" s="26" t="s">
        <v>480</v>
      </c>
      <c r="D132" s="23" t="s">
        <v>891</v>
      </c>
      <c r="E132" s="20">
        <v>31</v>
      </c>
      <c r="F132" s="20">
        <v>2</v>
      </c>
      <c r="G132" s="20">
        <f t="shared" si="6"/>
        <v>29</v>
      </c>
      <c r="H132" s="21">
        <v>84.623236208123842</v>
      </c>
      <c r="I132" s="21">
        <f t="shared" si="7"/>
        <v>2454.0738500355915</v>
      </c>
      <c r="J132" s="20">
        <v>137</v>
      </c>
      <c r="K132" s="19"/>
      <c r="L132" s="49">
        <v>100</v>
      </c>
      <c r="M132" s="20">
        <v>80</v>
      </c>
      <c r="N132" s="22">
        <f t="shared" si="8"/>
        <v>2772</v>
      </c>
      <c r="O132" s="26">
        <v>634</v>
      </c>
      <c r="P132" s="24">
        <f t="shared" si="9"/>
        <v>3406</v>
      </c>
    </row>
    <row r="133" spans="1:16" ht="15.75" x14ac:dyDescent="0.25">
      <c r="A133" s="16">
        <f t="shared" si="5"/>
        <v>127</v>
      </c>
      <c r="B133" s="48">
        <v>220295</v>
      </c>
      <c r="C133" s="26" t="s">
        <v>481</v>
      </c>
      <c r="D133" s="23" t="s">
        <v>909</v>
      </c>
      <c r="E133" s="20">
        <v>31</v>
      </c>
      <c r="F133" s="20">
        <v>2</v>
      </c>
      <c r="G133" s="20">
        <f t="shared" si="6"/>
        <v>29</v>
      </c>
      <c r="H133" s="21">
        <v>84.623236208123842</v>
      </c>
      <c r="I133" s="21">
        <f t="shared" si="7"/>
        <v>2454.0738500355915</v>
      </c>
      <c r="J133" s="20">
        <v>210</v>
      </c>
      <c r="K133" s="19"/>
      <c r="L133" s="49">
        <v>0</v>
      </c>
      <c r="M133" s="20">
        <v>80</v>
      </c>
      <c r="N133" s="22">
        <f t="shared" si="8"/>
        <v>2745</v>
      </c>
      <c r="O133" s="26">
        <v>634</v>
      </c>
      <c r="P133" s="24">
        <f t="shared" si="9"/>
        <v>3379</v>
      </c>
    </row>
    <row r="134" spans="1:16" ht="15.75" x14ac:dyDescent="0.25">
      <c r="A134" s="16">
        <f t="shared" si="5"/>
        <v>128</v>
      </c>
      <c r="B134" s="48">
        <v>220297</v>
      </c>
      <c r="C134" s="26" t="s">
        <v>483</v>
      </c>
      <c r="D134" s="23" t="s">
        <v>910</v>
      </c>
      <c r="E134" s="20">
        <v>31</v>
      </c>
      <c r="F134" s="20">
        <v>4</v>
      </c>
      <c r="G134" s="20">
        <f t="shared" si="6"/>
        <v>27</v>
      </c>
      <c r="H134" s="21">
        <v>84.623236208123842</v>
      </c>
      <c r="I134" s="21">
        <f t="shared" si="7"/>
        <v>2284.8273776193437</v>
      </c>
      <c r="J134" s="20">
        <v>311</v>
      </c>
      <c r="K134" s="19"/>
      <c r="L134" s="49">
        <v>255</v>
      </c>
      <c r="M134" s="20">
        <v>80</v>
      </c>
      <c r="N134" s="22">
        <f t="shared" si="8"/>
        <v>2931</v>
      </c>
      <c r="O134" s="26">
        <v>590</v>
      </c>
      <c r="P134" s="24">
        <f t="shared" si="9"/>
        <v>3521</v>
      </c>
    </row>
    <row r="135" spans="1:16" ht="15.75" x14ac:dyDescent="0.25">
      <c r="A135" s="16">
        <f t="shared" ref="A135:A198" si="10">ROW()-ROW($A$6)</f>
        <v>129</v>
      </c>
      <c r="B135" s="48">
        <v>220298</v>
      </c>
      <c r="C135" s="26" t="s">
        <v>485</v>
      </c>
      <c r="D135" s="23" t="s">
        <v>911</v>
      </c>
      <c r="E135" s="20">
        <v>31</v>
      </c>
      <c r="F135" s="20">
        <v>1</v>
      </c>
      <c r="G135" s="20">
        <f t="shared" si="6"/>
        <v>30</v>
      </c>
      <c r="H135" s="21">
        <v>84.623236208123842</v>
      </c>
      <c r="I135" s="21">
        <f t="shared" si="7"/>
        <v>2538.6970862437151</v>
      </c>
      <c r="J135" s="20">
        <v>529</v>
      </c>
      <c r="K135" s="19"/>
      <c r="L135" s="49">
        <v>575</v>
      </c>
      <c r="M135" s="20">
        <v>80</v>
      </c>
      <c r="N135" s="22">
        <f t="shared" si="8"/>
        <v>3723</v>
      </c>
      <c r="O135" s="26">
        <v>656</v>
      </c>
      <c r="P135" s="24">
        <f t="shared" si="9"/>
        <v>4379</v>
      </c>
    </row>
    <row r="136" spans="1:16" ht="15.75" x14ac:dyDescent="0.25">
      <c r="A136" s="16">
        <f t="shared" si="10"/>
        <v>130</v>
      </c>
      <c r="B136" s="48">
        <v>220324</v>
      </c>
      <c r="C136" s="26" t="s">
        <v>487</v>
      </c>
      <c r="D136" s="23" t="s">
        <v>912</v>
      </c>
      <c r="E136" s="20">
        <v>31</v>
      </c>
      <c r="F136" s="20">
        <v>2</v>
      </c>
      <c r="G136" s="20">
        <f t="shared" ref="G136:G199" si="11">E136-F136</f>
        <v>29</v>
      </c>
      <c r="H136" s="21">
        <v>84.623236208123842</v>
      </c>
      <c r="I136" s="21">
        <f t="shared" ref="I136:I199" si="12">G136*H136</f>
        <v>2454.0738500355915</v>
      </c>
      <c r="J136" s="20">
        <v>94</v>
      </c>
      <c r="K136" s="19"/>
      <c r="L136" s="49">
        <v>0</v>
      </c>
      <c r="M136" s="20">
        <v>80</v>
      </c>
      <c r="N136" s="22">
        <f t="shared" ref="N136:N199" si="13">ROUNDUP(I136+J136+K136+L136+M136,0)</f>
        <v>2629</v>
      </c>
      <c r="O136" s="26">
        <v>634</v>
      </c>
      <c r="P136" s="24">
        <f t="shared" ref="P136:P199" si="14">N136+O136</f>
        <v>3263</v>
      </c>
    </row>
    <row r="137" spans="1:16" ht="15.75" x14ac:dyDescent="0.25">
      <c r="A137" s="16">
        <f t="shared" si="10"/>
        <v>131</v>
      </c>
      <c r="B137" s="48">
        <v>220327</v>
      </c>
      <c r="C137" s="26" t="s">
        <v>489</v>
      </c>
      <c r="D137" s="23" t="s">
        <v>913</v>
      </c>
      <c r="E137" s="20">
        <v>31</v>
      </c>
      <c r="F137" s="20">
        <v>2</v>
      </c>
      <c r="G137" s="20">
        <f t="shared" si="11"/>
        <v>29</v>
      </c>
      <c r="H137" s="21">
        <v>84.623236208123842</v>
      </c>
      <c r="I137" s="21">
        <f t="shared" si="12"/>
        <v>2454.0738500355915</v>
      </c>
      <c r="J137" s="20">
        <v>417</v>
      </c>
      <c r="K137" s="19"/>
      <c r="L137" s="49">
        <v>0</v>
      </c>
      <c r="M137" s="20">
        <v>80</v>
      </c>
      <c r="N137" s="22">
        <f t="shared" si="13"/>
        <v>2952</v>
      </c>
      <c r="O137" s="26">
        <v>634</v>
      </c>
      <c r="P137" s="24">
        <f t="shared" si="14"/>
        <v>3586</v>
      </c>
    </row>
    <row r="138" spans="1:16" ht="15.75" x14ac:dyDescent="0.25">
      <c r="A138" s="16">
        <f t="shared" si="10"/>
        <v>132</v>
      </c>
      <c r="B138" s="48">
        <v>220329</v>
      </c>
      <c r="C138" s="26" t="s">
        <v>491</v>
      </c>
      <c r="D138" s="23" t="s">
        <v>888</v>
      </c>
      <c r="E138" s="20">
        <v>31</v>
      </c>
      <c r="F138" s="20">
        <v>2</v>
      </c>
      <c r="G138" s="20">
        <f t="shared" si="11"/>
        <v>29</v>
      </c>
      <c r="H138" s="21">
        <v>84.623236208123842</v>
      </c>
      <c r="I138" s="21">
        <f t="shared" si="12"/>
        <v>2454.0738500355915</v>
      </c>
      <c r="J138" s="20">
        <v>100</v>
      </c>
      <c r="K138" s="19"/>
      <c r="L138" s="49">
        <v>0</v>
      </c>
      <c r="M138" s="20">
        <v>80</v>
      </c>
      <c r="N138" s="22">
        <f t="shared" si="13"/>
        <v>2635</v>
      </c>
      <c r="O138" s="26">
        <v>634</v>
      </c>
      <c r="P138" s="24">
        <f t="shared" si="14"/>
        <v>3269</v>
      </c>
    </row>
    <row r="139" spans="1:16" ht="15.75" x14ac:dyDescent="0.25">
      <c r="A139" s="16">
        <f t="shared" si="10"/>
        <v>133</v>
      </c>
      <c r="B139" s="48">
        <v>220336</v>
      </c>
      <c r="C139" s="26" t="s">
        <v>492</v>
      </c>
      <c r="D139" s="23" t="s">
        <v>914</v>
      </c>
      <c r="E139" s="20">
        <v>31</v>
      </c>
      <c r="F139" s="20">
        <v>2</v>
      </c>
      <c r="G139" s="20">
        <f t="shared" si="11"/>
        <v>29</v>
      </c>
      <c r="H139" s="21">
        <v>84.623236208123842</v>
      </c>
      <c r="I139" s="21">
        <f t="shared" si="12"/>
        <v>2454.0738500355915</v>
      </c>
      <c r="J139" s="20">
        <v>285</v>
      </c>
      <c r="K139" s="19"/>
      <c r="L139" s="49">
        <v>0</v>
      </c>
      <c r="M139" s="20">
        <v>80</v>
      </c>
      <c r="N139" s="22">
        <f t="shared" si="13"/>
        <v>2820</v>
      </c>
      <c r="O139" s="26">
        <v>935</v>
      </c>
      <c r="P139" s="24">
        <f t="shared" si="14"/>
        <v>3755</v>
      </c>
    </row>
    <row r="140" spans="1:16" ht="15.75" x14ac:dyDescent="0.25">
      <c r="A140" s="16">
        <f t="shared" si="10"/>
        <v>134</v>
      </c>
      <c r="B140" s="48">
        <v>220337</v>
      </c>
      <c r="C140" s="26" t="s">
        <v>494</v>
      </c>
      <c r="D140" s="23" t="s">
        <v>915</v>
      </c>
      <c r="E140" s="20">
        <v>31</v>
      </c>
      <c r="F140" s="20">
        <v>1</v>
      </c>
      <c r="G140" s="20">
        <f t="shared" si="11"/>
        <v>30</v>
      </c>
      <c r="H140" s="21">
        <v>84.623236208123842</v>
      </c>
      <c r="I140" s="21">
        <f t="shared" si="12"/>
        <v>2538.6970862437151</v>
      </c>
      <c r="J140" s="20">
        <v>154</v>
      </c>
      <c r="K140" s="19"/>
      <c r="L140" s="49">
        <v>45</v>
      </c>
      <c r="M140" s="20">
        <v>80</v>
      </c>
      <c r="N140" s="22">
        <f t="shared" si="13"/>
        <v>2818</v>
      </c>
      <c r="O140" s="26">
        <v>656</v>
      </c>
      <c r="P140" s="24">
        <f t="shared" si="14"/>
        <v>3474</v>
      </c>
    </row>
    <row r="141" spans="1:16" ht="15.75" x14ac:dyDescent="0.25">
      <c r="A141" s="16">
        <f t="shared" si="10"/>
        <v>135</v>
      </c>
      <c r="B141" s="48">
        <v>220345</v>
      </c>
      <c r="C141" s="26" t="s">
        <v>496</v>
      </c>
      <c r="D141" s="23" t="s">
        <v>916</v>
      </c>
      <c r="E141" s="20">
        <v>31</v>
      </c>
      <c r="F141" s="20">
        <v>4</v>
      </c>
      <c r="G141" s="20">
        <f t="shared" si="11"/>
        <v>27</v>
      </c>
      <c r="H141" s="21">
        <v>84.623236208123842</v>
      </c>
      <c r="I141" s="21">
        <f t="shared" si="12"/>
        <v>2284.8273776193437</v>
      </c>
      <c r="J141" s="20">
        <v>115</v>
      </c>
      <c r="K141" s="19"/>
      <c r="L141" s="49">
        <v>90</v>
      </c>
      <c r="M141" s="20">
        <v>80</v>
      </c>
      <c r="N141" s="22">
        <f t="shared" si="13"/>
        <v>2570</v>
      </c>
      <c r="O141" s="26">
        <v>590</v>
      </c>
      <c r="P141" s="24">
        <f t="shared" si="14"/>
        <v>3160</v>
      </c>
    </row>
    <row r="142" spans="1:16" ht="15.75" x14ac:dyDescent="0.25">
      <c r="A142" s="16">
        <f t="shared" si="10"/>
        <v>136</v>
      </c>
      <c r="B142" s="48">
        <v>220349</v>
      </c>
      <c r="C142" s="26" t="s">
        <v>497</v>
      </c>
      <c r="D142" s="23" t="s">
        <v>917</v>
      </c>
      <c r="E142" s="20">
        <v>31</v>
      </c>
      <c r="F142" s="20">
        <v>5</v>
      </c>
      <c r="G142" s="20">
        <f t="shared" si="11"/>
        <v>26</v>
      </c>
      <c r="H142" s="21">
        <v>84.623236208123842</v>
      </c>
      <c r="I142" s="21">
        <f t="shared" si="12"/>
        <v>2200.20414141122</v>
      </c>
      <c r="J142" s="20">
        <v>430</v>
      </c>
      <c r="K142" s="19"/>
      <c r="L142" s="49">
        <v>450</v>
      </c>
      <c r="M142" s="20">
        <v>80</v>
      </c>
      <c r="N142" s="22">
        <f t="shared" si="13"/>
        <v>3161</v>
      </c>
      <c r="O142" s="26">
        <v>568</v>
      </c>
      <c r="P142" s="24">
        <f t="shared" si="14"/>
        <v>3729</v>
      </c>
    </row>
    <row r="143" spans="1:16" ht="15.75" x14ac:dyDescent="0.25">
      <c r="A143" s="16">
        <f t="shared" si="10"/>
        <v>137</v>
      </c>
      <c r="B143" s="48">
        <v>220352</v>
      </c>
      <c r="C143" s="26" t="s">
        <v>499</v>
      </c>
      <c r="D143" s="23" t="s">
        <v>918</v>
      </c>
      <c r="E143" s="20">
        <v>31</v>
      </c>
      <c r="F143" s="20">
        <v>2</v>
      </c>
      <c r="G143" s="20">
        <f t="shared" si="11"/>
        <v>29</v>
      </c>
      <c r="H143" s="21">
        <v>84.623236208123842</v>
      </c>
      <c r="I143" s="21">
        <f t="shared" si="12"/>
        <v>2454.0738500355915</v>
      </c>
      <c r="J143" s="20">
        <f>132+418</f>
        <v>550</v>
      </c>
      <c r="K143" s="19"/>
      <c r="L143" s="49">
        <v>60</v>
      </c>
      <c r="M143" s="20">
        <v>80</v>
      </c>
      <c r="N143" s="22">
        <f t="shared" si="13"/>
        <v>3145</v>
      </c>
      <c r="O143" s="26">
        <v>634</v>
      </c>
      <c r="P143" s="24">
        <f t="shared" si="14"/>
        <v>3779</v>
      </c>
    </row>
    <row r="144" spans="1:16" ht="15.75" x14ac:dyDescent="0.25">
      <c r="A144" s="16">
        <f t="shared" si="10"/>
        <v>138</v>
      </c>
      <c r="B144" s="48">
        <v>220353</v>
      </c>
      <c r="C144" s="26" t="s">
        <v>501</v>
      </c>
      <c r="D144" s="23" t="s">
        <v>919</v>
      </c>
      <c r="E144" s="20">
        <v>31</v>
      </c>
      <c r="F144" s="20">
        <v>4</v>
      </c>
      <c r="G144" s="20">
        <f t="shared" si="11"/>
        <v>27</v>
      </c>
      <c r="H144" s="21">
        <v>84.623236208123842</v>
      </c>
      <c r="I144" s="21">
        <f t="shared" si="12"/>
        <v>2284.8273776193437</v>
      </c>
      <c r="J144" s="20">
        <v>133</v>
      </c>
      <c r="K144" s="19"/>
      <c r="L144" s="49">
        <v>359</v>
      </c>
      <c r="M144" s="20">
        <v>80</v>
      </c>
      <c r="N144" s="22">
        <f t="shared" si="13"/>
        <v>2857</v>
      </c>
      <c r="O144" s="26">
        <v>590</v>
      </c>
      <c r="P144" s="24">
        <f t="shared" si="14"/>
        <v>3447</v>
      </c>
    </row>
    <row r="145" spans="1:16" ht="15.75" x14ac:dyDescent="0.25">
      <c r="A145" s="16">
        <f t="shared" si="10"/>
        <v>139</v>
      </c>
      <c r="B145" s="48">
        <v>220355</v>
      </c>
      <c r="C145" s="26" t="s">
        <v>503</v>
      </c>
      <c r="D145" s="23" t="s">
        <v>882</v>
      </c>
      <c r="E145" s="20">
        <v>31</v>
      </c>
      <c r="F145" s="20">
        <v>4</v>
      </c>
      <c r="G145" s="20">
        <f t="shared" si="11"/>
        <v>27</v>
      </c>
      <c r="H145" s="21">
        <v>84.623236208123842</v>
      </c>
      <c r="I145" s="21">
        <f t="shared" si="12"/>
        <v>2284.8273776193437</v>
      </c>
      <c r="J145" s="20">
        <v>205</v>
      </c>
      <c r="K145" s="19"/>
      <c r="L145" s="49">
        <v>703</v>
      </c>
      <c r="M145" s="20">
        <v>80</v>
      </c>
      <c r="N145" s="22">
        <f t="shared" si="13"/>
        <v>3273</v>
      </c>
      <c r="O145" s="26">
        <v>590</v>
      </c>
      <c r="P145" s="24">
        <f t="shared" si="14"/>
        <v>3863</v>
      </c>
    </row>
    <row r="146" spans="1:16" ht="15.75" x14ac:dyDescent="0.25">
      <c r="A146" s="16">
        <f t="shared" si="10"/>
        <v>140</v>
      </c>
      <c r="B146" s="48">
        <v>220361</v>
      </c>
      <c r="C146" s="26" t="s">
        <v>504</v>
      </c>
      <c r="D146" s="23" t="s">
        <v>920</v>
      </c>
      <c r="E146" s="20">
        <v>31</v>
      </c>
      <c r="F146" s="20">
        <v>3</v>
      </c>
      <c r="G146" s="20">
        <f t="shared" si="11"/>
        <v>28</v>
      </c>
      <c r="H146" s="21">
        <v>84.623236208123842</v>
      </c>
      <c r="I146" s="21">
        <f t="shared" si="12"/>
        <v>2369.4506138274674</v>
      </c>
      <c r="J146" s="20">
        <v>80</v>
      </c>
      <c r="K146" s="19"/>
      <c r="L146" s="49">
        <v>0</v>
      </c>
      <c r="M146" s="20">
        <v>80</v>
      </c>
      <c r="N146" s="22">
        <f t="shared" si="13"/>
        <v>2530</v>
      </c>
      <c r="O146" s="26">
        <v>612</v>
      </c>
      <c r="P146" s="24">
        <f t="shared" si="14"/>
        <v>3142</v>
      </c>
    </row>
    <row r="147" spans="1:16" ht="15.75" x14ac:dyDescent="0.25">
      <c r="A147" s="16">
        <f t="shared" si="10"/>
        <v>141</v>
      </c>
      <c r="B147" s="48">
        <v>220364</v>
      </c>
      <c r="C147" s="26" t="s">
        <v>506</v>
      </c>
      <c r="D147" s="23" t="s">
        <v>921</v>
      </c>
      <c r="E147" s="20">
        <v>31</v>
      </c>
      <c r="F147" s="20">
        <v>4</v>
      </c>
      <c r="G147" s="20">
        <f t="shared" si="11"/>
        <v>27</v>
      </c>
      <c r="H147" s="21">
        <v>84.623236208123842</v>
      </c>
      <c r="I147" s="21">
        <f t="shared" si="12"/>
        <v>2284.8273776193437</v>
      </c>
      <c r="J147" s="20">
        <f>679+305</f>
        <v>984</v>
      </c>
      <c r="K147" s="19"/>
      <c r="L147" s="49">
        <v>443</v>
      </c>
      <c r="M147" s="20">
        <v>80</v>
      </c>
      <c r="N147" s="22">
        <f t="shared" si="13"/>
        <v>3792</v>
      </c>
      <c r="O147" s="26">
        <v>590</v>
      </c>
      <c r="P147" s="24">
        <f t="shared" si="14"/>
        <v>4382</v>
      </c>
    </row>
    <row r="148" spans="1:16" ht="15.75" x14ac:dyDescent="0.25">
      <c r="A148" s="16">
        <f t="shared" si="10"/>
        <v>142</v>
      </c>
      <c r="B148" s="48">
        <v>220372</v>
      </c>
      <c r="C148" s="26" t="s">
        <v>508</v>
      </c>
      <c r="D148" s="23" t="s">
        <v>873</v>
      </c>
      <c r="E148" s="20">
        <v>31</v>
      </c>
      <c r="F148" s="20"/>
      <c r="G148" s="20">
        <f t="shared" si="11"/>
        <v>31</v>
      </c>
      <c r="H148" s="21">
        <v>84.623236208123842</v>
      </c>
      <c r="I148" s="21">
        <f t="shared" si="12"/>
        <v>2623.3203224518393</v>
      </c>
      <c r="J148" s="20">
        <v>641</v>
      </c>
      <c r="K148" s="19"/>
      <c r="L148" s="49">
        <v>0</v>
      </c>
      <c r="M148" s="20">
        <v>80</v>
      </c>
      <c r="N148" s="22">
        <f t="shared" si="13"/>
        <v>3345</v>
      </c>
      <c r="O148" s="26">
        <v>678</v>
      </c>
      <c r="P148" s="24">
        <f t="shared" si="14"/>
        <v>4023</v>
      </c>
    </row>
    <row r="149" spans="1:16" ht="15.75" x14ac:dyDescent="0.25">
      <c r="A149" s="16">
        <f t="shared" si="10"/>
        <v>143</v>
      </c>
      <c r="B149" s="48">
        <v>220376</v>
      </c>
      <c r="C149" s="26" t="s">
        <v>509</v>
      </c>
      <c r="D149" s="23" t="s">
        <v>922</v>
      </c>
      <c r="E149" s="20">
        <v>31</v>
      </c>
      <c r="F149" s="20"/>
      <c r="G149" s="20">
        <f t="shared" si="11"/>
        <v>31</v>
      </c>
      <c r="H149" s="21">
        <v>84.623236208123842</v>
      </c>
      <c r="I149" s="21">
        <f t="shared" si="12"/>
        <v>2623.3203224518393</v>
      </c>
      <c r="J149" s="20">
        <v>171</v>
      </c>
      <c r="K149" s="19"/>
      <c r="L149" s="49">
        <v>0</v>
      </c>
      <c r="M149" s="20">
        <v>80</v>
      </c>
      <c r="N149" s="22">
        <f t="shared" si="13"/>
        <v>2875</v>
      </c>
      <c r="O149" s="26">
        <v>678</v>
      </c>
      <c r="P149" s="24">
        <f t="shared" si="14"/>
        <v>3553</v>
      </c>
    </row>
    <row r="150" spans="1:16" ht="15.75" x14ac:dyDescent="0.25">
      <c r="A150" s="16">
        <f t="shared" si="10"/>
        <v>144</v>
      </c>
      <c r="B150" s="48">
        <v>220390</v>
      </c>
      <c r="C150" s="26" t="s">
        <v>511</v>
      </c>
      <c r="D150" s="23" t="s">
        <v>880</v>
      </c>
      <c r="E150" s="20">
        <v>31</v>
      </c>
      <c r="F150" s="20"/>
      <c r="G150" s="20">
        <f t="shared" si="11"/>
        <v>31</v>
      </c>
      <c r="H150" s="21">
        <v>84.623236208123842</v>
      </c>
      <c r="I150" s="21">
        <f t="shared" si="12"/>
        <v>2623.3203224518393</v>
      </c>
      <c r="J150" s="20">
        <v>673</v>
      </c>
      <c r="K150" s="19"/>
      <c r="L150" s="49">
        <v>630</v>
      </c>
      <c r="M150" s="20">
        <v>80</v>
      </c>
      <c r="N150" s="22">
        <f t="shared" si="13"/>
        <v>4007</v>
      </c>
      <c r="O150" s="26">
        <v>678</v>
      </c>
      <c r="P150" s="24">
        <f t="shared" si="14"/>
        <v>4685</v>
      </c>
    </row>
    <row r="151" spans="1:16" ht="15.75" x14ac:dyDescent="0.25">
      <c r="A151" s="16">
        <f t="shared" si="10"/>
        <v>145</v>
      </c>
      <c r="B151" s="48">
        <v>220399</v>
      </c>
      <c r="C151" s="26" t="s">
        <v>513</v>
      </c>
      <c r="D151" s="23" t="s">
        <v>923</v>
      </c>
      <c r="E151" s="20">
        <v>31</v>
      </c>
      <c r="F151" s="20">
        <v>2</v>
      </c>
      <c r="G151" s="20">
        <f t="shared" si="11"/>
        <v>29</v>
      </c>
      <c r="H151" s="21">
        <v>84.623236208123842</v>
      </c>
      <c r="I151" s="21">
        <f t="shared" si="12"/>
        <v>2454.0738500355915</v>
      </c>
      <c r="J151" s="20">
        <v>316</v>
      </c>
      <c r="K151" s="19"/>
      <c r="L151" s="49">
        <v>310</v>
      </c>
      <c r="M151" s="20">
        <v>80</v>
      </c>
      <c r="N151" s="22">
        <f t="shared" si="13"/>
        <v>3161</v>
      </c>
      <c r="O151" s="26">
        <v>634</v>
      </c>
      <c r="P151" s="24">
        <f t="shared" si="14"/>
        <v>3795</v>
      </c>
    </row>
    <row r="152" spans="1:16" ht="15.75" x14ac:dyDescent="0.25">
      <c r="A152" s="16">
        <f t="shared" si="10"/>
        <v>146</v>
      </c>
      <c r="B152" s="48">
        <v>220402</v>
      </c>
      <c r="C152" s="26" t="s">
        <v>515</v>
      </c>
      <c r="D152" s="23" t="s">
        <v>924</v>
      </c>
      <c r="E152" s="20">
        <v>31</v>
      </c>
      <c r="F152" s="20">
        <v>6</v>
      </c>
      <c r="G152" s="20">
        <f t="shared" si="11"/>
        <v>25</v>
      </c>
      <c r="H152" s="21">
        <v>84.623236208123842</v>
      </c>
      <c r="I152" s="21">
        <f t="shared" si="12"/>
        <v>2115.5809052030959</v>
      </c>
      <c r="J152" s="20">
        <v>467</v>
      </c>
      <c r="K152" s="19"/>
      <c r="L152" s="49">
        <v>675</v>
      </c>
      <c r="M152" s="20">
        <v>80</v>
      </c>
      <c r="N152" s="22">
        <f t="shared" si="13"/>
        <v>3338</v>
      </c>
      <c r="O152" s="26">
        <v>546</v>
      </c>
      <c r="P152" s="24">
        <f t="shared" si="14"/>
        <v>3884</v>
      </c>
    </row>
    <row r="153" spans="1:16" ht="15.75" x14ac:dyDescent="0.25">
      <c r="A153" s="16">
        <f t="shared" si="10"/>
        <v>147</v>
      </c>
      <c r="B153" s="48">
        <v>220403</v>
      </c>
      <c r="C153" s="26" t="s">
        <v>517</v>
      </c>
      <c r="D153" s="23" t="s">
        <v>902</v>
      </c>
      <c r="E153" s="20">
        <v>31</v>
      </c>
      <c r="F153" s="20"/>
      <c r="G153" s="20">
        <f t="shared" si="11"/>
        <v>31</v>
      </c>
      <c r="H153" s="21">
        <v>84.623236208123842</v>
      </c>
      <c r="I153" s="21">
        <f t="shared" si="12"/>
        <v>2623.3203224518393</v>
      </c>
      <c r="J153" s="20">
        <v>90</v>
      </c>
      <c r="K153" s="19"/>
      <c r="L153" s="49">
        <v>110</v>
      </c>
      <c r="M153" s="20">
        <v>80</v>
      </c>
      <c r="N153" s="22">
        <f t="shared" si="13"/>
        <v>2904</v>
      </c>
      <c r="O153" s="26">
        <v>678</v>
      </c>
      <c r="P153" s="24">
        <f t="shared" si="14"/>
        <v>3582</v>
      </c>
    </row>
    <row r="154" spans="1:16" ht="15.75" x14ac:dyDescent="0.25">
      <c r="A154" s="16">
        <f t="shared" si="10"/>
        <v>148</v>
      </c>
      <c r="B154" s="48">
        <v>220407</v>
      </c>
      <c r="C154" s="26" t="s">
        <v>518</v>
      </c>
      <c r="D154" s="23" t="s">
        <v>919</v>
      </c>
      <c r="E154" s="20">
        <v>31</v>
      </c>
      <c r="F154" s="20">
        <v>2</v>
      </c>
      <c r="G154" s="20">
        <f t="shared" si="11"/>
        <v>29</v>
      </c>
      <c r="H154" s="21">
        <v>84.623236208123842</v>
      </c>
      <c r="I154" s="21">
        <f t="shared" si="12"/>
        <v>2454.0738500355915</v>
      </c>
      <c r="J154" s="20">
        <v>517</v>
      </c>
      <c r="K154" s="19"/>
      <c r="L154" s="49">
        <v>370</v>
      </c>
      <c r="M154" s="20">
        <v>80</v>
      </c>
      <c r="N154" s="22">
        <f t="shared" si="13"/>
        <v>3422</v>
      </c>
      <c r="O154" s="26">
        <v>634</v>
      </c>
      <c r="P154" s="24">
        <f t="shared" si="14"/>
        <v>4056</v>
      </c>
    </row>
    <row r="155" spans="1:16" ht="15.75" x14ac:dyDescent="0.25">
      <c r="A155" s="16">
        <f t="shared" si="10"/>
        <v>149</v>
      </c>
      <c r="B155" s="48">
        <v>220408</v>
      </c>
      <c r="C155" s="26" t="s">
        <v>519</v>
      </c>
      <c r="D155" s="23" t="s">
        <v>925</v>
      </c>
      <c r="E155" s="20">
        <v>31</v>
      </c>
      <c r="F155" s="20"/>
      <c r="G155" s="20">
        <f t="shared" si="11"/>
        <v>31</v>
      </c>
      <c r="H155" s="21">
        <v>84.623236208123842</v>
      </c>
      <c r="I155" s="21">
        <f t="shared" si="12"/>
        <v>2623.3203224518393</v>
      </c>
      <c r="J155" s="20">
        <v>663</v>
      </c>
      <c r="K155" s="19"/>
      <c r="L155" s="49">
        <v>630</v>
      </c>
      <c r="M155" s="20">
        <v>80</v>
      </c>
      <c r="N155" s="22">
        <f t="shared" si="13"/>
        <v>3997</v>
      </c>
      <c r="O155" s="26">
        <v>1322</v>
      </c>
      <c r="P155" s="24">
        <f t="shared" si="14"/>
        <v>5319</v>
      </c>
    </row>
    <row r="156" spans="1:16" ht="15.75" x14ac:dyDescent="0.25">
      <c r="A156" s="16">
        <f t="shared" si="10"/>
        <v>150</v>
      </c>
      <c r="B156" s="48">
        <v>220410</v>
      </c>
      <c r="C156" s="26" t="s">
        <v>520</v>
      </c>
      <c r="D156" s="23" t="s">
        <v>893</v>
      </c>
      <c r="E156" s="20">
        <v>31</v>
      </c>
      <c r="F156" s="20">
        <v>3</v>
      </c>
      <c r="G156" s="20">
        <f t="shared" si="11"/>
        <v>28</v>
      </c>
      <c r="H156" s="21">
        <v>84.623236208123842</v>
      </c>
      <c r="I156" s="21">
        <f t="shared" si="12"/>
        <v>2369.4506138274674</v>
      </c>
      <c r="J156" s="20">
        <v>141</v>
      </c>
      <c r="K156" s="19"/>
      <c r="L156" s="49">
        <v>0</v>
      </c>
      <c r="M156" s="20">
        <v>80</v>
      </c>
      <c r="N156" s="22">
        <f t="shared" si="13"/>
        <v>2591</v>
      </c>
      <c r="O156" s="26">
        <v>612</v>
      </c>
      <c r="P156" s="24">
        <f t="shared" si="14"/>
        <v>3203</v>
      </c>
    </row>
    <row r="157" spans="1:16" ht="15.75" x14ac:dyDescent="0.25">
      <c r="A157" s="16">
        <f t="shared" si="10"/>
        <v>151</v>
      </c>
      <c r="B157" s="48">
        <v>220420</v>
      </c>
      <c r="C157" s="26" t="s">
        <v>521</v>
      </c>
      <c r="D157" s="23" t="s">
        <v>926</v>
      </c>
      <c r="E157" s="20">
        <v>31</v>
      </c>
      <c r="F157" s="20">
        <v>3</v>
      </c>
      <c r="G157" s="20">
        <f t="shared" si="11"/>
        <v>28</v>
      </c>
      <c r="H157" s="21">
        <v>84.623236208123842</v>
      </c>
      <c r="I157" s="21">
        <f t="shared" si="12"/>
        <v>2369.4506138274674</v>
      </c>
      <c r="J157" s="20">
        <v>243</v>
      </c>
      <c r="K157" s="19"/>
      <c r="L157" s="49">
        <v>135</v>
      </c>
      <c r="M157" s="20">
        <v>80</v>
      </c>
      <c r="N157" s="22">
        <f t="shared" si="13"/>
        <v>2828</v>
      </c>
      <c r="O157" s="26">
        <v>612</v>
      </c>
      <c r="P157" s="24">
        <f t="shared" si="14"/>
        <v>3440</v>
      </c>
    </row>
    <row r="158" spans="1:16" ht="15.75" x14ac:dyDescent="0.25">
      <c r="A158" s="16">
        <f t="shared" si="10"/>
        <v>152</v>
      </c>
      <c r="B158" s="48">
        <v>220421</v>
      </c>
      <c r="C158" s="26" t="s">
        <v>523</v>
      </c>
      <c r="D158" s="23" t="s">
        <v>923</v>
      </c>
      <c r="E158" s="20">
        <v>31</v>
      </c>
      <c r="F158" s="20"/>
      <c r="G158" s="20">
        <f t="shared" si="11"/>
        <v>31</v>
      </c>
      <c r="H158" s="21">
        <v>84.623236208123842</v>
      </c>
      <c r="I158" s="21">
        <f t="shared" si="12"/>
        <v>2623.3203224518393</v>
      </c>
      <c r="J158" s="20">
        <v>297</v>
      </c>
      <c r="K158" s="19"/>
      <c r="L158" s="49">
        <v>75</v>
      </c>
      <c r="M158" s="20">
        <v>80</v>
      </c>
      <c r="N158" s="22">
        <f t="shared" si="13"/>
        <v>3076</v>
      </c>
      <c r="O158" s="26">
        <v>678</v>
      </c>
      <c r="P158" s="24">
        <f t="shared" si="14"/>
        <v>3754</v>
      </c>
    </row>
    <row r="159" spans="1:16" ht="15.75" x14ac:dyDescent="0.25">
      <c r="A159" s="16">
        <f t="shared" si="10"/>
        <v>153</v>
      </c>
      <c r="B159" s="48">
        <v>220424</v>
      </c>
      <c r="C159" s="26" t="s">
        <v>524</v>
      </c>
      <c r="D159" s="23" t="s">
        <v>927</v>
      </c>
      <c r="E159" s="20">
        <v>31</v>
      </c>
      <c r="F159" s="20"/>
      <c r="G159" s="20">
        <f t="shared" si="11"/>
        <v>31</v>
      </c>
      <c r="H159" s="21">
        <v>84.623236208123842</v>
      </c>
      <c r="I159" s="21">
        <f t="shared" si="12"/>
        <v>2623.3203224518393</v>
      </c>
      <c r="J159" s="20">
        <v>1431</v>
      </c>
      <c r="K159" s="19"/>
      <c r="L159" s="49">
        <v>575</v>
      </c>
      <c r="M159" s="20">
        <v>80</v>
      </c>
      <c r="N159" s="22">
        <f t="shared" si="13"/>
        <v>4710</v>
      </c>
      <c r="O159" s="26">
        <v>678</v>
      </c>
      <c r="P159" s="24">
        <f t="shared" si="14"/>
        <v>5388</v>
      </c>
    </row>
    <row r="160" spans="1:16" ht="15.75" x14ac:dyDescent="0.25">
      <c r="A160" s="16">
        <f t="shared" si="10"/>
        <v>154</v>
      </c>
      <c r="B160" s="48">
        <v>220434</v>
      </c>
      <c r="C160" s="26" t="s">
        <v>526</v>
      </c>
      <c r="D160" s="23" t="s">
        <v>875</v>
      </c>
      <c r="E160" s="20">
        <v>31</v>
      </c>
      <c r="F160" s="20">
        <v>2</v>
      </c>
      <c r="G160" s="20">
        <f t="shared" si="11"/>
        <v>29</v>
      </c>
      <c r="H160" s="21">
        <v>84.623236208123842</v>
      </c>
      <c r="I160" s="21">
        <f t="shared" si="12"/>
        <v>2454.0738500355915</v>
      </c>
      <c r="J160" s="20">
        <v>476</v>
      </c>
      <c r="K160" s="19"/>
      <c r="L160" s="49">
        <v>150</v>
      </c>
      <c r="M160" s="20">
        <v>80</v>
      </c>
      <c r="N160" s="22">
        <f t="shared" si="13"/>
        <v>3161</v>
      </c>
      <c r="O160" s="26">
        <v>634</v>
      </c>
      <c r="P160" s="24">
        <f t="shared" si="14"/>
        <v>3795</v>
      </c>
    </row>
    <row r="161" spans="1:16" ht="15.75" x14ac:dyDescent="0.25">
      <c r="A161" s="16">
        <f t="shared" si="10"/>
        <v>155</v>
      </c>
      <c r="B161" s="48">
        <v>220438</v>
      </c>
      <c r="C161" s="26" t="s">
        <v>527</v>
      </c>
      <c r="D161" s="23" t="s">
        <v>928</v>
      </c>
      <c r="E161" s="20">
        <v>31</v>
      </c>
      <c r="F161" s="20">
        <v>2</v>
      </c>
      <c r="G161" s="20">
        <f t="shared" si="11"/>
        <v>29</v>
      </c>
      <c r="H161" s="21">
        <v>84.623236208123842</v>
      </c>
      <c r="I161" s="21">
        <f t="shared" si="12"/>
        <v>2454.0738500355915</v>
      </c>
      <c r="J161" s="20">
        <v>388</v>
      </c>
      <c r="K161" s="19"/>
      <c r="L161" s="49">
        <v>0</v>
      </c>
      <c r="M161" s="20">
        <v>80</v>
      </c>
      <c r="N161" s="22">
        <f t="shared" si="13"/>
        <v>2923</v>
      </c>
      <c r="O161" s="26">
        <v>634</v>
      </c>
      <c r="P161" s="24">
        <f t="shared" si="14"/>
        <v>3557</v>
      </c>
    </row>
    <row r="162" spans="1:16" ht="15.75" x14ac:dyDescent="0.25">
      <c r="A162" s="16">
        <f t="shared" si="10"/>
        <v>156</v>
      </c>
      <c r="B162" s="48">
        <v>220439</v>
      </c>
      <c r="C162" s="26" t="s">
        <v>529</v>
      </c>
      <c r="D162" s="23" t="s">
        <v>929</v>
      </c>
      <c r="E162" s="20">
        <v>31</v>
      </c>
      <c r="F162" s="20">
        <v>2</v>
      </c>
      <c r="G162" s="20">
        <f t="shared" si="11"/>
        <v>29</v>
      </c>
      <c r="H162" s="21">
        <v>84.623236208123842</v>
      </c>
      <c r="I162" s="21">
        <f t="shared" si="12"/>
        <v>2454.0738500355915</v>
      </c>
      <c r="J162" s="20">
        <v>41</v>
      </c>
      <c r="K162" s="19"/>
      <c r="L162" s="49">
        <v>45</v>
      </c>
      <c r="M162" s="20">
        <v>80</v>
      </c>
      <c r="N162" s="22">
        <f t="shared" si="13"/>
        <v>2621</v>
      </c>
      <c r="O162" s="26">
        <v>634</v>
      </c>
      <c r="P162" s="24">
        <f t="shared" si="14"/>
        <v>3255</v>
      </c>
    </row>
    <row r="163" spans="1:16" ht="15.75" x14ac:dyDescent="0.25">
      <c r="A163" s="16">
        <f t="shared" si="10"/>
        <v>157</v>
      </c>
      <c r="B163" s="48">
        <v>220441</v>
      </c>
      <c r="C163" s="26" t="s">
        <v>531</v>
      </c>
      <c r="D163" s="23" t="s">
        <v>930</v>
      </c>
      <c r="E163" s="20">
        <v>31</v>
      </c>
      <c r="F163" s="20">
        <v>6</v>
      </c>
      <c r="G163" s="20">
        <f t="shared" si="11"/>
        <v>25</v>
      </c>
      <c r="H163" s="21">
        <v>84.623236208123842</v>
      </c>
      <c r="I163" s="21">
        <f t="shared" si="12"/>
        <v>2115.5809052030959</v>
      </c>
      <c r="J163" s="20">
        <v>1148</v>
      </c>
      <c r="K163" s="19"/>
      <c r="L163" s="49">
        <v>185</v>
      </c>
      <c r="M163" s="20">
        <v>80</v>
      </c>
      <c r="N163" s="22">
        <f t="shared" si="13"/>
        <v>3529</v>
      </c>
      <c r="O163" s="26">
        <v>546</v>
      </c>
      <c r="P163" s="24">
        <f t="shared" si="14"/>
        <v>4075</v>
      </c>
    </row>
    <row r="164" spans="1:16" ht="15.75" x14ac:dyDescent="0.25">
      <c r="A164" s="16">
        <f t="shared" si="10"/>
        <v>158</v>
      </c>
      <c r="B164" s="48">
        <v>220460</v>
      </c>
      <c r="C164" s="26" t="s">
        <v>533</v>
      </c>
      <c r="D164" s="23" t="s">
        <v>916</v>
      </c>
      <c r="E164" s="20">
        <v>31</v>
      </c>
      <c r="F164" s="20">
        <v>4</v>
      </c>
      <c r="G164" s="20">
        <f t="shared" si="11"/>
        <v>27</v>
      </c>
      <c r="H164" s="21">
        <v>84.623236208123842</v>
      </c>
      <c r="I164" s="21">
        <f t="shared" si="12"/>
        <v>2284.8273776193437</v>
      </c>
      <c r="J164" s="20">
        <v>553</v>
      </c>
      <c r="K164" s="19"/>
      <c r="L164" s="49">
        <v>150</v>
      </c>
      <c r="M164" s="20">
        <v>80</v>
      </c>
      <c r="N164" s="22">
        <f t="shared" si="13"/>
        <v>3068</v>
      </c>
      <c r="O164" s="26">
        <v>590</v>
      </c>
      <c r="P164" s="24">
        <f t="shared" si="14"/>
        <v>3658</v>
      </c>
    </row>
    <row r="165" spans="1:16" ht="15.75" x14ac:dyDescent="0.25">
      <c r="A165" s="16">
        <f t="shared" si="10"/>
        <v>159</v>
      </c>
      <c r="B165" s="48">
        <v>220463</v>
      </c>
      <c r="C165" s="26" t="s">
        <v>535</v>
      </c>
      <c r="D165" s="23" t="s">
        <v>931</v>
      </c>
      <c r="E165" s="20">
        <v>31</v>
      </c>
      <c r="F165" s="20">
        <v>2</v>
      </c>
      <c r="G165" s="20">
        <f t="shared" si="11"/>
        <v>29</v>
      </c>
      <c r="H165" s="21">
        <v>84.623236208123842</v>
      </c>
      <c r="I165" s="21">
        <f t="shared" si="12"/>
        <v>2454.0738500355915</v>
      </c>
      <c r="J165" s="20">
        <v>466</v>
      </c>
      <c r="K165" s="19"/>
      <c r="L165" s="49">
        <v>1044</v>
      </c>
      <c r="M165" s="20">
        <v>80</v>
      </c>
      <c r="N165" s="22">
        <f t="shared" si="13"/>
        <v>4045</v>
      </c>
      <c r="O165" s="26">
        <v>634</v>
      </c>
      <c r="P165" s="24">
        <f t="shared" si="14"/>
        <v>4679</v>
      </c>
    </row>
    <row r="166" spans="1:16" ht="15.75" x14ac:dyDescent="0.25">
      <c r="A166" s="16">
        <f t="shared" si="10"/>
        <v>160</v>
      </c>
      <c r="B166" s="48">
        <v>220471</v>
      </c>
      <c r="C166" s="26" t="s">
        <v>537</v>
      </c>
      <c r="D166" s="23" t="s">
        <v>865</v>
      </c>
      <c r="E166" s="20">
        <v>31</v>
      </c>
      <c r="F166" s="20">
        <v>1</v>
      </c>
      <c r="G166" s="20">
        <f t="shared" si="11"/>
        <v>30</v>
      </c>
      <c r="H166" s="21">
        <v>84.623236208123842</v>
      </c>
      <c r="I166" s="21">
        <f t="shared" si="12"/>
        <v>2538.6970862437151</v>
      </c>
      <c r="J166" s="20">
        <v>488</v>
      </c>
      <c r="K166" s="19"/>
      <c r="L166" s="49">
        <v>462</v>
      </c>
      <c r="M166" s="20">
        <v>80</v>
      </c>
      <c r="N166" s="22">
        <f t="shared" si="13"/>
        <v>3569</v>
      </c>
      <c r="O166" s="26">
        <v>656</v>
      </c>
      <c r="P166" s="24">
        <f t="shared" si="14"/>
        <v>4225</v>
      </c>
    </row>
    <row r="167" spans="1:16" ht="15.75" x14ac:dyDescent="0.25">
      <c r="A167" s="16">
        <f t="shared" si="10"/>
        <v>161</v>
      </c>
      <c r="B167" s="48">
        <v>220476</v>
      </c>
      <c r="C167" s="26" t="s">
        <v>538</v>
      </c>
      <c r="D167" s="23" t="s">
        <v>932</v>
      </c>
      <c r="E167" s="20">
        <v>31</v>
      </c>
      <c r="F167" s="20">
        <v>4</v>
      </c>
      <c r="G167" s="20">
        <f t="shared" si="11"/>
        <v>27</v>
      </c>
      <c r="H167" s="21">
        <v>84.623236208123842</v>
      </c>
      <c r="I167" s="21">
        <f t="shared" si="12"/>
        <v>2284.8273776193437</v>
      </c>
      <c r="J167" s="20">
        <v>294</v>
      </c>
      <c r="K167" s="19"/>
      <c r="L167" s="49">
        <v>290</v>
      </c>
      <c r="M167" s="20">
        <v>80</v>
      </c>
      <c r="N167" s="22">
        <f t="shared" si="13"/>
        <v>2949</v>
      </c>
      <c r="O167" s="26">
        <v>590</v>
      </c>
      <c r="P167" s="24">
        <f t="shared" si="14"/>
        <v>3539</v>
      </c>
    </row>
    <row r="168" spans="1:16" ht="15.75" x14ac:dyDescent="0.25">
      <c r="A168" s="16">
        <f t="shared" si="10"/>
        <v>162</v>
      </c>
      <c r="B168" s="48">
        <v>220477</v>
      </c>
      <c r="C168" s="26" t="s">
        <v>540</v>
      </c>
      <c r="D168" s="23" t="s">
        <v>933</v>
      </c>
      <c r="E168" s="20">
        <v>31</v>
      </c>
      <c r="F168" s="20">
        <v>9</v>
      </c>
      <c r="G168" s="20">
        <f t="shared" si="11"/>
        <v>22</v>
      </c>
      <c r="H168" s="21">
        <v>84.623236208123842</v>
      </c>
      <c r="I168" s="21">
        <f t="shared" si="12"/>
        <v>1861.7111965787244</v>
      </c>
      <c r="J168" s="20">
        <v>82</v>
      </c>
      <c r="K168" s="19"/>
      <c r="L168" s="49">
        <v>105</v>
      </c>
      <c r="M168" s="20">
        <v>80</v>
      </c>
      <c r="N168" s="22">
        <f t="shared" si="13"/>
        <v>2129</v>
      </c>
      <c r="O168" s="26">
        <v>481</v>
      </c>
      <c r="P168" s="24">
        <f t="shared" si="14"/>
        <v>2610</v>
      </c>
    </row>
    <row r="169" spans="1:16" ht="15.75" x14ac:dyDescent="0.25">
      <c r="A169" s="16">
        <f t="shared" si="10"/>
        <v>163</v>
      </c>
      <c r="B169" s="48">
        <v>220478</v>
      </c>
      <c r="C169" s="26" t="s">
        <v>542</v>
      </c>
      <c r="D169" s="23" t="s">
        <v>903</v>
      </c>
      <c r="E169" s="20">
        <v>31</v>
      </c>
      <c r="F169" s="20">
        <v>4</v>
      </c>
      <c r="G169" s="20">
        <f t="shared" si="11"/>
        <v>27</v>
      </c>
      <c r="H169" s="21">
        <v>84.623236208123842</v>
      </c>
      <c r="I169" s="21">
        <f t="shared" si="12"/>
        <v>2284.8273776193437</v>
      </c>
      <c r="J169" s="20">
        <v>288</v>
      </c>
      <c r="K169" s="19"/>
      <c r="L169" s="49">
        <v>22</v>
      </c>
      <c r="M169" s="20">
        <v>80</v>
      </c>
      <c r="N169" s="22">
        <f t="shared" si="13"/>
        <v>2675</v>
      </c>
      <c r="O169" s="26">
        <v>590</v>
      </c>
      <c r="P169" s="24">
        <f t="shared" si="14"/>
        <v>3265</v>
      </c>
    </row>
    <row r="170" spans="1:16" ht="15.75" x14ac:dyDescent="0.25">
      <c r="A170" s="16">
        <f t="shared" si="10"/>
        <v>164</v>
      </c>
      <c r="B170" s="48">
        <v>220505</v>
      </c>
      <c r="C170" s="26" t="s">
        <v>543</v>
      </c>
      <c r="D170" s="23" t="s">
        <v>934</v>
      </c>
      <c r="E170" s="20">
        <v>31</v>
      </c>
      <c r="F170" s="20">
        <v>4</v>
      </c>
      <c r="G170" s="20">
        <f t="shared" si="11"/>
        <v>27</v>
      </c>
      <c r="H170" s="21">
        <v>84.623236208123842</v>
      </c>
      <c r="I170" s="21">
        <f t="shared" si="12"/>
        <v>2284.8273776193437</v>
      </c>
      <c r="J170" s="20"/>
      <c r="K170" s="19"/>
      <c r="L170" s="49">
        <v>120</v>
      </c>
      <c r="M170" s="20">
        <v>80</v>
      </c>
      <c r="N170" s="22">
        <f t="shared" si="13"/>
        <v>2485</v>
      </c>
      <c r="O170" s="26">
        <v>590</v>
      </c>
      <c r="P170" s="24">
        <f t="shared" si="14"/>
        <v>3075</v>
      </c>
    </row>
    <row r="171" spans="1:16" ht="15.75" x14ac:dyDescent="0.25">
      <c r="A171" s="16">
        <f t="shared" si="10"/>
        <v>165</v>
      </c>
      <c r="B171" s="48">
        <v>220514</v>
      </c>
      <c r="C171" s="26" t="s">
        <v>545</v>
      </c>
      <c r="D171" s="23" t="s">
        <v>871</v>
      </c>
      <c r="E171" s="20">
        <v>31</v>
      </c>
      <c r="F171" s="20">
        <v>2</v>
      </c>
      <c r="G171" s="20">
        <f t="shared" si="11"/>
        <v>29</v>
      </c>
      <c r="H171" s="21">
        <v>84.623236208123842</v>
      </c>
      <c r="I171" s="21">
        <f t="shared" si="12"/>
        <v>2454.0738500355915</v>
      </c>
      <c r="J171" s="20">
        <v>181</v>
      </c>
      <c r="K171" s="19"/>
      <c r="L171" s="49">
        <v>345</v>
      </c>
      <c r="M171" s="20">
        <v>80</v>
      </c>
      <c r="N171" s="22">
        <f t="shared" si="13"/>
        <v>3061</v>
      </c>
      <c r="O171" s="26">
        <v>634</v>
      </c>
      <c r="P171" s="24">
        <f t="shared" si="14"/>
        <v>3695</v>
      </c>
    </row>
    <row r="172" spans="1:16" ht="15.75" x14ac:dyDescent="0.25">
      <c r="A172" s="16">
        <f t="shared" si="10"/>
        <v>166</v>
      </c>
      <c r="B172" s="48">
        <v>220524</v>
      </c>
      <c r="C172" s="26" t="s">
        <v>74</v>
      </c>
      <c r="D172" s="23" t="s">
        <v>935</v>
      </c>
      <c r="E172" s="20">
        <v>31</v>
      </c>
      <c r="F172" s="20"/>
      <c r="G172" s="20">
        <f t="shared" si="11"/>
        <v>31</v>
      </c>
      <c r="H172" s="21">
        <v>84.623236208123842</v>
      </c>
      <c r="I172" s="21">
        <f t="shared" si="12"/>
        <v>2623.3203224518393</v>
      </c>
      <c r="J172" s="20">
        <v>1004</v>
      </c>
      <c r="K172" s="19"/>
      <c r="L172" s="49">
        <v>319</v>
      </c>
      <c r="M172" s="20">
        <v>80</v>
      </c>
      <c r="N172" s="22">
        <f t="shared" si="13"/>
        <v>4027</v>
      </c>
      <c r="O172" s="26">
        <v>678</v>
      </c>
      <c r="P172" s="24">
        <f t="shared" si="14"/>
        <v>4705</v>
      </c>
    </row>
    <row r="173" spans="1:16" ht="15.75" x14ac:dyDescent="0.25">
      <c r="A173" s="16">
        <f t="shared" si="10"/>
        <v>167</v>
      </c>
      <c r="B173" s="48">
        <v>220526</v>
      </c>
      <c r="C173" s="26" t="s">
        <v>547</v>
      </c>
      <c r="D173" s="23" t="s">
        <v>936</v>
      </c>
      <c r="E173" s="20">
        <v>31</v>
      </c>
      <c r="F173" s="20">
        <v>5</v>
      </c>
      <c r="G173" s="20">
        <f t="shared" si="11"/>
        <v>26</v>
      </c>
      <c r="H173" s="21">
        <v>84.623236208123842</v>
      </c>
      <c r="I173" s="21">
        <f t="shared" si="12"/>
        <v>2200.20414141122</v>
      </c>
      <c r="J173" s="20">
        <v>255</v>
      </c>
      <c r="K173" s="19"/>
      <c r="L173" s="49">
        <v>245</v>
      </c>
      <c r="M173" s="20">
        <v>80</v>
      </c>
      <c r="N173" s="22">
        <f t="shared" si="13"/>
        <v>2781</v>
      </c>
      <c r="O173" s="26">
        <v>568</v>
      </c>
      <c r="P173" s="24">
        <f t="shared" si="14"/>
        <v>3349</v>
      </c>
    </row>
    <row r="174" spans="1:16" ht="15.75" x14ac:dyDescent="0.25">
      <c r="A174" s="16">
        <f t="shared" si="10"/>
        <v>168</v>
      </c>
      <c r="B174" s="48">
        <v>220536</v>
      </c>
      <c r="C174" s="26" t="s">
        <v>549</v>
      </c>
      <c r="D174" s="23" t="s">
        <v>937</v>
      </c>
      <c r="E174" s="20">
        <v>31</v>
      </c>
      <c r="F174" s="20">
        <v>2</v>
      </c>
      <c r="G174" s="20">
        <f t="shared" si="11"/>
        <v>29</v>
      </c>
      <c r="H174" s="21">
        <v>84.623236208123842</v>
      </c>
      <c r="I174" s="21">
        <f t="shared" si="12"/>
        <v>2454.0738500355915</v>
      </c>
      <c r="J174" s="20">
        <v>136</v>
      </c>
      <c r="K174" s="19"/>
      <c r="L174" s="49">
        <v>235</v>
      </c>
      <c r="M174" s="20">
        <v>80</v>
      </c>
      <c r="N174" s="22">
        <f t="shared" si="13"/>
        <v>2906</v>
      </c>
      <c r="O174" s="26">
        <v>634</v>
      </c>
      <c r="P174" s="24">
        <f t="shared" si="14"/>
        <v>3540</v>
      </c>
    </row>
    <row r="175" spans="1:16" ht="15.75" x14ac:dyDescent="0.25">
      <c r="A175" s="16">
        <f t="shared" si="10"/>
        <v>169</v>
      </c>
      <c r="B175" s="48">
        <v>220537</v>
      </c>
      <c r="C175" s="26" t="s">
        <v>550</v>
      </c>
      <c r="D175" s="23" t="s">
        <v>938</v>
      </c>
      <c r="E175" s="20">
        <v>31</v>
      </c>
      <c r="F175" s="20">
        <v>3</v>
      </c>
      <c r="G175" s="20">
        <f t="shared" si="11"/>
        <v>28</v>
      </c>
      <c r="H175" s="21">
        <v>84.623236208123842</v>
      </c>
      <c r="I175" s="21">
        <f t="shared" si="12"/>
        <v>2369.4506138274674</v>
      </c>
      <c r="J175" s="20">
        <v>326</v>
      </c>
      <c r="K175" s="19"/>
      <c r="L175" s="49">
        <v>275</v>
      </c>
      <c r="M175" s="20">
        <v>80</v>
      </c>
      <c r="N175" s="22">
        <f t="shared" si="13"/>
        <v>3051</v>
      </c>
      <c r="O175" s="26">
        <v>612</v>
      </c>
      <c r="P175" s="24">
        <f t="shared" si="14"/>
        <v>3663</v>
      </c>
    </row>
    <row r="176" spans="1:16" ht="15.75" x14ac:dyDescent="0.25">
      <c r="A176" s="16">
        <f t="shared" si="10"/>
        <v>170</v>
      </c>
      <c r="B176" s="48">
        <v>220544</v>
      </c>
      <c r="C176" s="26" t="s">
        <v>551</v>
      </c>
      <c r="D176" s="23" t="s">
        <v>914</v>
      </c>
      <c r="E176" s="20">
        <v>31</v>
      </c>
      <c r="F176" s="20">
        <v>2</v>
      </c>
      <c r="G176" s="20">
        <f t="shared" si="11"/>
        <v>29</v>
      </c>
      <c r="H176" s="21">
        <v>84.623236208123842</v>
      </c>
      <c r="I176" s="21">
        <f t="shared" si="12"/>
        <v>2454.0738500355915</v>
      </c>
      <c r="J176" s="20">
        <v>150</v>
      </c>
      <c r="K176" s="19"/>
      <c r="L176" s="49">
        <v>90</v>
      </c>
      <c r="M176" s="20">
        <v>80</v>
      </c>
      <c r="N176" s="22">
        <f t="shared" si="13"/>
        <v>2775</v>
      </c>
      <c r="O176" s="26">
        <v>935</v>
      </c>
      <c r="P176" s="24">
        <f t="shared" si="14"/>
        <v>3710</v>
      </c>
    </row>
    <row r="177" spans="1:16" ht="15.75" x14ac:dyDescent="0.25">
      <c r="A177" s="16">
        <f t="shared" si="10"/>
        <v>171</v>
      </c>
      <c r="B177" s="48">
        <v>220552</v>
      </c>
      <c r="C177" s="26" t="s">
        <v>552</v>
      </c>
      <c r="D177" s="23" t="s">
        <v>910</v>
      </c>
      <c r="E177" s="20">
        <v>31</v>
      </c>
      <c r="F177" s="20">
        <v>3</v>
      </c>
      <c r="G177" s="20">
        <f t="shared" si="11"/>
        <v>28</v>
      </c>
      <c r="H177" s="21">
        <v>84.623236208123842</v>
      </c>
      <c r="I177" s="21">
        <f t="shared" si="12"/>
        <v>2369.4506138274674</v>
      </c>
      <c r="J177" s="20">
        <v>413</v>
      </c>
      <c r="K177" s="19"/>
      <c r="L177" s="49">
        <v>764</v>
      </c>
      <c r="M177" s="20">
        <v>80</v>
      </c>
      <c r="N177" s="22">
        <f t="shared" si="13"/>
        <v>3627</v>
      </c>
      <c r="O177" s="26">
        <v>612</v>
      </c>
      <c r="P177" s="24">
        <f t="shared" si="14"/>
        <v>4239</v>
      </c>
    </row>
    <row r="178" spans="1:16" ht="15.75" x14ac:dyDescent="0.25">
      <c r="A178" s="16">
        <f t="shared" si="10"/>
        <v>172</v>
      </c>
      <c r="B178" s="48">
        <v>220554</v>
      </c>
      <c r="C178" s="26" t="s">
        <v>553</v>
      </c>
      <c r="D178" s="23" t="s">
        <v>883</v>
      </c>
      <c r="E178" s="20">
        <v>31</v>
      </c>
      <c r="F178" s="20">
        <v>2</v>
      </c>
      <c r="G178" s="20">
        <f t="shared" si="11"/>
        <v>29</v>
      </c>
      <c r="H178" s="21">
        <v>84.623236208123842</v>
      </c>
      <c r="I178" s="21">
        <f t="shared" si="12"/>
        <v>2454.0738500355915</v>
      </c>
      <c r="J178" s="20">
        <v>707</v>
      </c>
      <c r="K178" s="19"/>
      <c r="L178" s="49">
        <v>285</v>
      </c>
      <c r="M178" s="20">
        <v>80</v>
      </c>
      <c r="N178" s="22">
        <f t="shared" si="13"/>
        <v>3527</v>
      </c>
      <c r="O178" s="26">
        <v>634</v>
      </c>
      <c r="P178" s="24">
        <f t="shared" si="14"/>
        <v>4161</v>
      </c>
    </row>
    <row r="179" spans="1:16" ht="15.75" x14ac:dyDescent="0.25">
      <c r="A179" s="16">
        <f t="shared" si="10"/>
        <v>173</v>
      </c>
      <c r="B179" s="48">
        <v>220558</v>
      </c>
      <c r="C179" s="26" t="s">
        <v>554</v>
      </c>
      <c r="D179" s="23" t="s">
        <v>889</v>
      </c>
      <c r="E179" s="20">
        <v>31</v>
      </c>
      <c r="F179" s="20">
        <v>2</v>
      </c>
      <c r="G179" s="20">
        <f t="shared" si="11"/>
        <v>29</v>
      </c>
      <c r="H179" s="21">
        <v>84.623236208123842</v>
      </c>
      <c r="I179" s="21">
        <f t="shared" si="12"/>
        <v>2454.0738500355915</v>
      </c>
      <c r="J179" s="20">
        <v>197</v>
      </c>
      <c r="K179" s="19"/>
      <c r="L179" s="49">
        <v>525</v>
      </c>
      <c r="M179" s="20">
        <v>80</v>
      </c>
      <c r="N179" s="22">
        <f t="shared" si="13"/>
        <v>3257</v>
      </c>
      <c r="O179" s="26">
        <v>634</v>
      </c>
      <c r="P179" s="24">
        <f t="shared" si="14"/>
        <v>3891</v>
      </c>
    </row>
    <row r="180" spans="1:16" ht="15.75" x14ac:dyDescent="0.25">
      <c r="A180" s="16">
        <f t="shared" si="10"/>
        <v>174</v>
      </c>
      <c r="B180" s="48">
        <v>220560</v>
      </c>
      <c r="C180" s="26" t="s">
        <v>556</v>
      </c>
      <c r="D180" s="23" t="s">
        <v>939</v>
      </c>
      <c r="E180" s="20">
        <v>31</v>
      </c>
      <c r="F180" s="20">
        <v>4</v>
      </c>
      <c r="G180" s="20">
        <f t="shared" si="11"/>
        <v>27</v>
      </c>
      <c r="H180" s="21">
        <v>84.623236208123842</v>
      </c>
      <c r="I180" s="21">
        <f t="shared" si="12"/>
        <v>2284.8273776193437</v>
      </c>
      <c r="J180" s="20">
        <v>174</v>
      </c>
      <c r="K180" s="19"/>
      <c r="L180" s="49">
        <v>75</v>
      </c>
      <c r="M180" s="20">
        <v>80</v>
      </c>
      <c r="N180" s="22">
        <f t="shared" si="13"/>
        <v>2614</v>
      </c>
      <c r="O180" s="26">
        <v>590</v>
      </c>
      <c r="P180" s="24">
        <f t="shared" si="14"/>
        <v>3204</v>
      </c>
    </row>
    <row r="181" spans="1:16" ht="15.75" x14ac:dyDescent="0.25">
      <c r="A181" s="16">
        <f t="shared" si="10"/>
        <v>175</v>
      </c>
      <c r="B181" s="48">
        <v>220563</v>
      </c>
      <c r="C181" s="26" t="s">
        <v>558</v>
      </c>
      <c r="D181" s="23" t="s">
        <v>940</v>
      </c>
      <c r="E181" s="20">
        <v>31</v>
      </c>
      <c r="F181" s="20"/>
      <c r="G181" s="20">
        <f t="shared" si="11"/>
        <v>31</v>
      </c>
      <c r="H181" s="21">
        <v>84.623236208123842</v>
      </c>
      <c r="I181" s="21">
        <f t="shared" si="12"/>
        <v>2623.3203224518393</v>
      </c>
      <c r="J181" s="20">
        <v>45</v>
      </c>
      <c r="K181" s="19"/>
      <c r="L181" s="49">
        <v>339</v>
      </c>
      <c r="M181" s="20">
        <v>80</v>
      </c>
      <c r="N181" s="22">
        <f t="shared" si="13"/>
        <v>3088</v>
      </c>
      <c r="O181" s="26">
        <v>678</v>
      </c>
      <c r="P181" s="24">
        <f t="shared" si="14"/>
        <v>3766</v>
      </c>
    </row>
    <row r="182" spans="1:16" ht="15.75" x14ac:dyDescent="0.25">
      <c r="A182" s="16">
        <f t="shared" si="10"/>
        <v>176</v>
      </c>
      <c r="B182" s="48">
        <v>220568</v>
      </c>
      <c r="C182" s="26" t="s">
        <v>560</v>
      </c>
      <c r="D182" s="23" t="s">
        <v>941</v>
      </c>
      <c r="E182" s="20">
        <v>31</v>
      </c>
      <c r="F182" s="20">
        <v>1</v>
      </c>
      <c r="G182" s="20">
        <f t="shared" si="11"/>
        <v>30</v>
      </c>
      <c r="H182" s="21">
        <v>84.623236208123842</v>
      </c>
      <c r="I182" s="21">
        <f t="shared" si="12"/>
        <v>2538.6970862437151</v>
      </c>
      <c r="J182" s="20">
        <v>400</v>
      </c>
      <c r="K182" s="19"/>
      <c r="L182" s="49">
        <v>370</v>
      </c>
      <c r="M182" s="20">
        <v>80</v>
      </c>
      <c r="N182" s="22">
        <f t="shared" si="13"/>
        <v>3389</v>
      </c>
      <c r="O182" s="26">
        <v>656</v>
      </c>
      <c r="P182" s="24">
        <f t="shared" si="14"/>
        <v>4045</v>
      </c>
    </row>
    <row r="183" spans="1:16" ht="15.75" x14ac:dyDescent="0.25">
      <c r="A183" s="16">
        <f t="shared" si="10"/>
        <v>177</v>
      </c>
      <c r="B183" s="48">
        <v>220580</v>
      </c>
      <c r="C183" s="26" t="s">
        <v>562</v>
      </c>
      <c r="D183" s="23" t="s">
        <v>942</v>
      </c>
      <c r="E183" s="20">
        <v>31</v>
      </c>
      <c r="F183" s="20">
        <v>3</v>
      </c>
      <c r="G183" s="20">
        <f t="shared" si="11"/>
        <v>28</v>
      </c>
      <c r="H183" s="21">
        <v>84.623236208123842</v>
      </c>
      <c r="I183" s="21">
        <f t="shared" si="12"/>
        <v>2369.4506138274674</v>
      </c>
      <c r="J183" s="20">
        <v>264</v>
      </c>
      <c r="K183" s="19"/>
      <c r="L183" s="49">
        <v>220</v>
      </c>
      <c r="M183" s="20">
        <v>80</v>
      </c>
      <c r="N183" s="22">
        <f t="shared" si="13"/>
        <v>2934</v>
      </c>
      <c r="O183" s="26">
        <v>612</v>
      </c>
      <c r="P183" s="24">
        <f t="shared" si="14"/>
        <v>3546</v>
      </c>
    </row>
    <row r="184" spans="1:16" ht="15.75" x14ac:dyDescent="0.25">
      <c r="A184" s="16">
        <f t="shared" si="10"/>
        <v>178</v>
      </c>
      <c r="B184" s="48">
        <v>220584</v>
      </c>
      <c r="C184" s="26" t="s">
        <v>564</v>
      </c>
      <c r="D184" s="23" t="s">
        <v>922</v>
      </c>
      <c r="E184" s="20">
        <v>31</v>
      </c>
      <c r="F184" s="20">
        <v>8</v>
      </c>
      <c r="G184" s="20">
        <f t="shared" si="11"/>
        <v>23</v>
      </c>
      <c r="H184" s="21">
        <v>84.623236208123842</v>
      </c>
      <c r="I184" s="21">
        <f t="shared" si="12"/>
        <v>1946.3344327868483</v>
      </c>
      <c r="J184" s="20">
        <v>815</v>
      </c>
      <c r="K184" s="19"/>
      <c r="L184" s="49">
        <v>104</v>
      </c>
      <c r="M184" s="20">
        <v>80</v>
      </c>
      <c r="N184" s="22">
        <f t="shared" si="13"/>
        <v>2946</v>
      </c>
      <c r="O184" s="26">
        <v>503</v>
      </c>
      <c r="P184" s="24">
        <f t="shared" si="14"/>
        <v>3449</v>
      </c>
    </row>
    <row r="185" spans="1:16" ht="15.75" x14ac:dyDescent="0.25">
      <c r="A185" s="16">
        <f t="shared" si="10"/>
        <v>179</v>
      </c>
      <c r="B185" s="48">
        <v>220597</v>
      </c>
      <c r="C185" s="26" t="s">
        <v>565</v>
      </c>
      <c r="D185" s="23" t="s">
        <v>943</v>
      </c>
      <c r="E185" s="20">
        <v>31</v>
      </c>
      <c r="F185" s="20"/>
      <c r="G185" s="20">
        <f t="shared" si="11"/>
        <v>31</v>
      </c>
      <c r="H185" s="21">
        <v>84.623236208123842</v>
      </c>
      <c r="I185" s="21">
        <f t="shared" si="12"/>
        <v>2623.3203224518393</v>
      </c>
      <c r="J185" s="20"/>
      <c r="K185" s="19">
        <v>20</v>
      </c>
      <c r="L185" s="49">
        <v>125</v>
      </c>
      <c r="M185" s="20">
        <v>80</v>
      </c>
      <c r="N185" s="22">
        <f t="shared" si="13"/>
        <v>2849</v>
      </c>
      <c r="O185" s="26">
        <v>678</v>
      </c>
      <c r="P185" s="24">
        <f t="shared" si="14"/>
        <v>3527</v>
      </c>
    </row>
    <row r="186" spans="1:16" ht="15.75" x14ac:dyDescent="0.25">
      <c r="A186" s="16">
        <f t="shared" si="10"/>
        <v>180</v>
      </c>
      <c r="B186" s="48">
        <v>220598</v>
      </c>
      <c r="C186" s="26" t="s">
        <v>567</v>
      </c>
      <c r="D186" s="23" t="s">
        <v>906</v>
      </c>
      <c r="E186" s="20">
        <v>31</v>
      </c>
      <c r="F186" s="20">
        <v>4</v>
      </c>
      <c r="G186" s="20">
        <f t="shared" si="11"/>
        <v>27</v>
      </c>
      <c r="H186" s="21">
        <v>84.623236208123842</v>
      </c>
      <c r="I186" s="21">
        <f t="shared" si="12"/>
        <v>2284.8273776193437</v>
      </c>
      <c r="J186" s="20">
        <v>367</v>
      </c>
      <c r="K186" s="19"/>
      <c r="L186" s="49">
        <v>295</v>
      </c>
      <c r="M186" s="20">
        <v>80</v>
      </c>
      <c r="N186" s="22">
        <f t="shared" si="13"/>
        <v>3027</v>
      </c>
      <c r="O186" s="26">
        <v>590</v>
      </c>
      <c r="P186" s="24">
        <f t="shared" si="14"/>
        <v>3617</v>
      </c>
    </row>
    <row r="187" spans="1:16" ht="15.75" x14ac:dyDescent="0.25">
      <c r="A187" s="16">
        <f t="shared" si="10"/>
        <v>181</v>
      </c>
      <c r="B187" s="48">
        <v>220600</v>
      </c>
      <c r="C187" s="26" t="s">
        <v>568</v>
      </c>
      <c r="D187" s="23" t="s">
        <v>944</v>
      </c>
      <c r="E187" s="20">
        <v>31</v>
      </c>
      <c r="F187" s="20">
        <v>4</v>
      </c>
      <c r="G187" s="20">
        <f t="shared" si="11"/>
        <v>27</v>
      </c>
      <c r="H187" s="21">
        <v>84.623236208123842</v>
      </c>
      <c r="I187" s="21">
        <f t="shared" si="12"/>
        <v>2284.8273776193437</v>
      </c>
      <c r="J187" s="20">
        <v>467</v>
      </c>
      <c r="K187" s="19"/>
      <c r="L187" s="49">
        <v>185</v>
      </c>
      <c r="M187" s="20">
        <v>80</v>
      </c>
      <c r="N187" s="22">
        <f t="shared" si="13"/>
        <v>3017</v>
      </c>
      <c r="O187" s="26">
        <v>590</v>
      </c>
      <c r="P187" s="24">
        <f t="shared" si="14"/>
        <v>3607</v>
      </c>
    </row>
    <row r="188" spans="1:16" ht="15.75" x14ac:dyDescent="0.25">
      <c r="A188" s="16">
        <f t="shared" si="10"/>
        <v>182</v>
      </c>
      <c r="B188" s="48">
        <v>220603</v>
      </c>
      <c r="C188" s="26" t="s">
        <v>570</v>
      </c>
      <c r="D188" s="23" t="s">
        <v>886</v>
      </c>
      <c r="E188" s="20">
        <v>31</v>
      </c>
      <c r="F188" s="20">
        <v>5</v>
      </c>
      <c r="G188" s="20">
        <f t="shared" si="11"/>
        <v>26</v>
      </c>
      <c r="H188" s="21">
        <v>84.623236208123842</v>
      </c>
      <c r="I188" s="21">
        <f t="shared" si="12"/>
        <v>2200.20414141122</v>
      </c>
      <c r="J188" s="20">
        <v>310</v>
      </c>
      <c r="K188" s="19"/>
      <c r="L188" s="49">
        <v>45</v>
      </c>
      <c r="M188" s="20">
        <v>80</v>
      </c>
      <c r="N188" s="22">
        <f t="shared" si="13"/>
        <v>2636</v>
      </c>
      <c r="O188" s="26">
        <v>568</v>
      </c>
      <c r="P188" s="24">
        <f t="shared" si="14"/>
        <v>3204</v>
      </c>
    </row>
    <row r="189" spans="1:16" ht="15.75" x14ac:dyDescent="0.25">
      <c r="A189" s="16">
        <f t="shared" si="10"/>
        <v>183</v>
      </c>
      <c r="B189" s="48">
        <v>220611</v>
      </c>
      <c r="C189" s="26" t="s">
        <v>571</v>
      </c>
      <c r="D189" s="23" t="s">
        <v>904</v>
      </c>
      <c r="E189" s="20">
        <v>31</v>
      </c>
      <c r="F189" s="20">
        <v>4</v>
      </c>
      <c r="G189" s="20">
        <f t="shared" si="11"/>
        <v>27</v>
      </c>
      <c r="H189" s="21">
        <v>84.623236208123842</v>
      </c>
      <c r="I189" s="21">
        <f t="shared" si="12"/>
        <v>2284.8273776193437</v>
      </c>
      <c r="J189" s="20">
        <v>318</v>
      </c>
      <c r="K189" s="19"/>
      <c r="L189" s="49">
        <v>0</v>
      </c>
      <c r="M189" s="20">
        <v>80</v>
      </c>
      <c r="N189" s="22">
        <f t="shared" si="13"/>
        <v>2683</v>
      </c>
      <c r="O189" s="26">
        <v>590</v>
      </c>
      <c r="P189" s="24">
        <f t="shared" si="14"/>
        <v>3273</v>
      </c>
    </row>
    <row r="190" spans="1:16" ht="15.75" x14ac:dyDescent="0.25">
      <c r="A190" s="16">
        <f t="shared" si="10"/>
        <v>184</v>
      </c>
      <c r="B190" s="48">
        <v>220628</v>
      </c>
      <c r="C190" s="26" t="s">
        <v>572</v>
      </c>
      <c r="D190" s="23" t="s">
        <v>915</v>
      </c>
      <c r="E190" s="20">
        <v>31</v>
      </c>
      <c r="F190" s="20">
        <v>8</v>
      </c>
      <c r="G190" s="20">
        <f t="shared" si="11"/>
        <v>23</v>
      </c>
      <c r="H190" s="21">
        <v>84.623236208123842</v>
      </c>
      <c r="I190" s="21">
        <f t="shared" si="12"/>
        <v>1946.3344327868483</v>
      </c>
      <c r="J190" s="20">
        <v>842</v>
      </c>
      <c r="K190" s="19"/>
      <c r="L190" s="49">
        <v>470</v>
      </c>
      <c r="M190" s="20">
        <v>80</v>
      </c>
      <c r="N190" s="22">
        <f t="shared" si="13"/>
        <v>3339</v>
      </c>
      <c r="O190" s="26">
        <v>503</v>
      </c>
      <c r="P190" s="24">
        <f t="shared" si="14"/>
        <v>3842</v>
      </c>
    </row>
    <row r="191" spans="1:16" ht="15.75" x14ac:dyDescent="0.25">
      <c r="A191" s="16">
        <f t="shared" si="10"/>
        <v>185</v>
      </c>
      <c r="B191" s="48">
        <v>220639</v>
      </c>
      <c r="C191" s="26" t="s">
        <v>573</v>
      </c>
      <c r="D191" s="23" t="s">
        <v>943</v>
      </c>
      <c r="E191" s="20">
        <v>31</v>
      </c>
      <c r="F191" s="20"/>
      <c r="G191" s="20">
        <f t="shared" si="11"/>
        <v>31</v>
      </c>
      <c r="H191" s="21">
        <v>84.623236208123842</v>
      </c>
      <c r="I191" s="21">
        <f t="shared" si="12"/>
        <v>2623.3203224518393</v>
      </c>
      <c r="J191" s="20">
        <f>60+41</f>
        <v>101</v>
      </c>
      <c r="K191" s="19"/>
      <c r="L191" s="49">
        <v>70</v>
      </c>
      <c r="M191" s="20">
        <v>80</v>
      </c>
      <c r="N191" s="22">
        <f t="shared" si="13"/>
        <v>2875</v>
      </c>
      <c r="O191" s="26">
        <v>678</v>
      </c>
      <c r="P191" s="24">
        <f t="shared" si="14"/>
        <v>3553</v>
      </c>
    </row>
    <row r="192" spans="1:16" ht="15.75" x14ac:dyDescent="0.25">
      <c r="A192" s="16">
        <f t="shared" si="10"/>
        <v>186</v>
      </c>
      <c r="B192" s="48">
        <v>220643</v>
      </c>
      <c r="C192" s="26" t="s">
        <v>574</v>
      </c>
      <c r="D192" s="23" t="s">
        <v>899</v>
      </c>
      <c r="E192" s="20">
        <v>31</v>
      </c>
      <c r="F192" s="20"/>
      <c r="G192" s="20">
        <f t="shared" si="11"/>
        <v>31</v>
      </c>
      <c r="H192" s="21">
        <v>84.623236208123842</v>
      </c>
      <c r="I192" s="21">
        <f t="shared" si="12"/>
        <v>2623.3203224518393</v>
      </c>
      <c r="J192" s="20">
        <v>200</v>
      </c>
      <c r="K192" s="19"/>
      <c r="L192" s="49">
        <v>455</v>
      </c>
      <c r="M192" s="20">
        <v>80</v>
      </c>
      <c r="N192" s="22">
        <f t="shared" si="13"/>
        <v>3359</v>
      </c>
      <c r="O192" s="26">
        <v>678</v>
      </c>
      <c r="P192" s="24">
        <f t="shared" si="14"/>
        <v>4037</v>
      </c>
    </row>
    <row r="193" spans="1:16" ht="15.75" x14ac:dyDescent="0.25">
      <c r="A193" s="16">
        <f t="shared" si="10"/>
        <v>187</v>
      </c>
      <c r="B193" s="48">
        <v>220654</v>
      </c>
      <c r="C193" s="26" t="s">
        <v>575</v>
      </c>
      <c r="D193" s="23" t="s">
        <v>945</v>
      </c>
      <c r="E193" s="20">
        <v>31</v>
      </c>
      <c r="F193" s="20">
        <v>3</v>
      </c>
      <c r="G193" s="20">
        <f t="shared" si="11"/>
        <v>28</v>
      </c>
      <c r="H193" s="21">
        <v>84.623236208123842</v>
      </c>
      <c r="I193" s="21">
        <f t="shared" si="12"/>
        <v>2369.4506138274674</v>
      </c>
      <c r="J193" s="20"/>
      <c r="K193" s="19"/>
      <c r="L193" s="49">
        <v>0</v>
      </c>
      <c r="M193" s="20">
        <v>80</v>
      </c>
      <c r="N193" s="22">
        <f t="shared" si="13"/>
        <v>2450</v>
      </c>
      <c r="O193" s="26">
        <v>612</v>
      </c>
      <c r="P193" s="24">
        <f t="shared" si="14"/>
        <v>3062</v>
      </c>
    </row>
    <row r="194" spans="1:16" ht="15.75" x14ac:dyDescent="0.25">
      <c r="A194" s="16">
        <f t="shared" si="10"/>
        <v>188</v>
      </c>
      <c r="B194" s="48">
        <v>220658</v>
      </c>
      <c r="C194" s="26" t="s">
        <v>576</v>
      </c>
      <c r="D194" s="23" t="s">
        <v>946</v>
      </c>
      <c r="E194" s="20">
        <v>31</v>
      </c>
      <c r="F194" s="20">
        <v>2</v>
      </c>
      <c r="G194" s="20">
        <f t="shared" si="11"/>
        <v>29</v>
      </c>
      <c r="H194" s="21">
        <v>84.623236208123842</v>
      </c>
      <c r="I194" s="21">
        <f t="shared" si="12"/>
        <v>2454.0738500355915</v>
      </c>
      <c r="J194" s="20">
        <f>905+705</f>
        <v>1610</v>
      </c>
      <c r="K194" s="19"/>
      <c r="L194" s="49">
        <v>440</v>
      </c>
      <c r="M194" s="20">
        <v>80</v>
      </c>
      <c r="N194" s="22">
        <f t="shared" si="13"/>
        <v>4585</v>
      </c>
      <c r="O194" s="26">
        <v>634</v>
      </c>
      <c r="P194" s="24">
        <f t="shared" si="14"/>
        <v>5219</v>
      </c>
    </row>
    <row r="195" spans="1:16" ht="15.75" x14ac:dyDescent="0.25">
      <c r="A195" s="16">
        <f t="shared" si="10"/>
        <v>189</v>
      </c>
      <c r="B195" s="48">
        <v>220660</v>
      </c>
      <c r="C195" s="26" t="s">
        <v>578</v>
      </c>
      <c r="D195" s="23" t="s">
        <v>947</v>
      </c>
      <c r="E195" s="20">
        <v>31</v>
      </c>
      <c r="F195" s="20">
        <v>4</v>
      </c>
      <c r="G195" s="20">
        <f t="shared" si="11"/>
        <v>27</v>
      </c>
      <c r="H195" s="21">
        <v>84.623236208123842</v>
      </c>
      <c r="I195" s="21">
        <f t="shared" si="12"/>
        <v>2284.8273776193437</v>
      </c>
      <c r="J195" s="20">
        <f>546+703</f>
        <v>1249</v>
      </c>
      <c r="K195" s="19"/>
      <c r="L195" s="49">
        <v>35</v>
      </c>
      <c r="M195" s="20">
        <v>80</v>
      </c>
      <c r="N195" s="22">
        <f t="shared" si="13"/>
        <v>3649</v>
      </c>
      <c r="O195" s="26">
        <v>590</v>
      </c>
      <c r="P195" s="24">
        <f t="shared" si="14"/>
        <v>4239</v>
      </c>
    </row>
    <row r="196" spans="1:16" ht="15.75" x14ac:dyDescent="0.25">
      <c r="A196" s="16">
        <f t="shared" si="10"/>
        <v>190</v>
      </c>
      <c r="B196" s="48">
        <v>220662</v>
      </c>
      <c r="C196" s="26" t="s">
        <v>580</v>
      </c>
      <c r="D196" s="23" t="s">
        <v>948</v>
      </c>
      <c r="E196" s="20">
        <v>31</v>
      </c>
      <c r="F196" s="20">
        <v>1</v>
      </c>
      <c r="G196" s="20">
        <f t="shared" si="11"/>
        <v>30</v>
      </c>
      <c r="H196" s="21">
        <v>84.623236208123842</v>
      </c>
      <c r="I196" s="21">
        <f t="shared" si="12"/>
        <v>2538.6970862437151</v>
      </c>
      <c r="J196" s="20">
        <v>171</v>
      </c>
      <c r="K196" s="19"/>
      <c r="L196" s="49">
        <v>380</v>
      </c>
      <c r="M196" s="20">
        <v>80</v>
      </c>
      <c r="N196" s="22">
        <f t="shared" si="13"/>
        <v>3170</v>
      </c>
      <c r="O196" s="26">
        <v>656</v>
      </c>
      <c r="P196" s="24">
        <f t="shared" si="14"/>
        <v>3826</v>
      </c>
    </row>
    <row r="197" spans="1:16" ht="15.75" x14ac:dyDescent="0.25">
      <c r="A197" s="16">
        <f t="shared" si="10"/>
        <v>191</v>
      </c>
      <c r="B197" s="48">
        <v>220666</v>
      </c>
      <c r="C197" s="26" t="s">
        <v>582</v>
      </c>
      <c r="D197" s="23" t="s">
        <v>878</v>
      </c>
      <c r="E197" s="20">
        <v>31</v>
      </c>
      <c r="F197" s="20">
        <v>4</v>
      </c>
      <c r="G197" s="20">
        <f t="shared" si="11"/>
        <v>27</v>
      </c>
      <c r="H197" s="21">
        <v>84.623236208123842</v>
      </c>
      <c r="I197" s="21">
        <f t="shared" si="12"/>
        <v>2284.8273776193437</v>
      </c>
      <c r="J197" s="20">
        <v>62</v>
      </c>
      <c r="K197" s="19"/>
      <c r="L197" s="49">
        <v>350</v>
      </c>
      <c r="M197" s="20">
        <v>80</v>
      </c>
      <c r="N197" s="22">
        <f t="shared" si="13"/>
        <v>2777</v>
      </c>
      <c r="O197" s="26">
        <v>590</v>
      </c>
      <c r="P197" s="24">
        <f t="shared" si="14"/>
        <v>3367</v>
      </c>
    </row>
    <row r="198" spans="1:16" ht="15.75" x14ac:dyDescent="0.25">
      <c r="A198" s="16">
        <f t="shared" si="10"/>
        <v>192</v>
      </c>
      <c r="B198" s="48">
        <v>220674</v>
      </c>
      <c r="C198" s="26" t="s">
        <v>583</v>
      </c>
      <c r="D198" s="23" t="s">
        <v>949</v>
      </c>
      <c r="E198" s="20">
        <v>31</v>
      </c>
      <c r="F198" s="20"/>
      <c r="G198" s="20">
        <f t="shared" si="11"/>
        <v>31</v>
      </c>
      <c r="H198" s="21">
        <v>84.623236208123842</v>
      </c>
      <c r="I198" s="21">
        <f t="shared" si="12"/>
        <v>2623.3203224518393</v>
      </c>
      <c r="J198" s="20">
        <v>290</v>
      </c>
      <c r="K198" s="19"/>
      <c r="L198" s="49">
        <v>115</v>
      </c>
      <c r="M198" s="20">
        <v>80</v>
      </c>
      <c r="N198" s="22">
        <f t="shared" si="13"/>
        <v>3109</v>
      </c>
      <c r="O198" s="26">
        <v>678</v>
      </c>
      <c r="P198" s="24">
        <f t="shared" si="14"/>
        <v>3787</v>
      </c>
    </row>
    <row r="199" spans="1:16" ht="15.75" x14ac:dyDescent="0.25">
      <c r="A199" s="16">
        <f t="shared" ref="A199:A262" si="15">ROW()-ROW($A$6)</f>
        <v>193</v>
      </c>
      <c r="B199" s="48">
        <v>220679</v>
      </c>
      <c r="C199" s="26" t="s">
        <v>585</v>
      </c>
      <c r="D199" s="23" t="s">
        <v>950</v>
      </c>
      <c r="E199" s="20">
        <v>31</v>
      </c>
      <c r="F199" s="20">
        <v>1</v>
      </c>
      <c r="G199" s="20">
        <f t="shared" si="11"/>
        <v>30</v>
      </c>
      <c r="H199" s="21">
        <v>84.623236208123842</v>
      </c>
      <c r="I199" s="21">
        <f t="shared" si="12"/>
        <v>2538.6970862437151</v>
      </c>
      <c r="J199" s="20">
        <v>60</v>
      </c>
      <c r="K199" s="19"/>
      <c r="L199" s="49">
        <v>1010</v>
      </c>
      <c r="M199" s="20">
        <v>80</v>
      </c>
      <c r="N199" s="22">
        <f t="shared" si="13"/>
        <v>3689</v>
      </c>
      <c r="O199" s="26">
        <v>656</v>
      </c>
      <c r="P199" s="24">
        <f t="shared" si="14"/>
        <v>4345</v>
      </c>
    </row>
    <row r="200" spans="1:16" ht="15.75" x14ac:dyDescent="0.25">
      <c r="A200" s="16">
        <f t="shared" si="15"/>
        <v>194</v>
      </c>
      <c r="B200" s="48">
        <v>220681</v>
      </c>
      <c r="C200" s="26" t="s">
        <v>587</v>
      </c>
      <c r="D200" s="23" t="s">
        <v>951</v>
      </c>
      <c r="E200" s="20">
        <v>31</v>
      </c>
      <c r="F200" s="20">
        <v>4</v>
      </c>
      <c r="G200" s="20">
        <f t="shared" ref="G200:G263" si="16">E200-F200</f>
        <v>27</v>
      </c>
      <c r="H200" s="21">
        <v>84.623236208123842</v>
      </c>
      <c r="I200" s="21">
        <f t="shared" ref="I200:I263" si="17">G200*H200</f>
        <v>2284.8273776193437</v>
      </c>
      <c r="J200" s="20">
        <f>33+17+54</f>
        <v>104</v>
      </c>
      <c r="K200" s="19"/>
      <c r="L200" s="49">
        <v>110</v>
      </c>
      <c r="M200" s="20">
        <v>80</v>
      </c>
      <c r="N200" s="22">
        <f t="shared" ref="N200:N263" si="18">ROUNDUP(I200+J200+K200+L200+M200,0)</f>
        <v>2579</v>
      </c>
      <c r="O200" s="26">
        <v>590</v>
      </c>
      <c r="P200" s="24">
        <f t="shared" ref="P200:P263" si="19">N200+O200</f>
        <v>3169</v>
      </c>
    </row>
    <row r="201" spans="1:16" ht="15.75" x14ac:dyDescent="0.25">
      <c r="A201" s="16">
        <f t="shared" si="15"/>
        <v>195</v>
      </c>
      <c r="B201" s="48">
        <v>220688</v>
      </c>
      <c r="C201" s="26" t="s">
        <v>589</v>
      </c>
      <c r="D201" s="23" t="s">
        <v>940</v>
      </c>
      <c r="E201" s="20">
        <v>31</v>
      </c>
      <c r="F201" s="20">
        <v>9</v>
      </c>
      <c r="G201" s="20">
        <f t="shared" si="16"/>
        <v>22</v>
      </c>
      <c r="H201" s="21">
        <v>84.623236208123842</v>
      </c>
      <c r="I201" s="21">
        <f t="shared" si="17"/>
        <v>1861.7111965787244</v>
      </c>
      <c r="J201" s="20">
        <v>297</v>
      </c>
      <c r="K201" s="19"/>
      <c r="L201" s="49">
        <v>195</v>
      </c>
      <c r="M201" s="20">
        <v>80</v>
      </c>
      <c r="N201" s="22">
        <f t="shared" si="18"/>
        <v>2434</v>
      </c>
      <c r="O201" s="26">
        <v>481</v>
      </c>
      <c r="P201" s="24">
        <f t="shared" si="19"/>
        <v>2915</v>
      </c>
    </row>
    <row r="202" spans="1:16" ht="15.75" x14ac:dyDescent="0.25">
      <c r="A202" s="16">
        <f t="shared" si="15"/>
        <v>196</v>
      </c>
      <c r="B202" s="48">
        <v>220696</v>
      </c>
      <c r="C202" s="26" t="s">
        <v>590</v>
      </c>
      <c r="D202" s="23" t="s">
        <v>870</v>
      </c>
      <c r="E202" s="20">
        <v>31</v>
      </c>
      <c r="F202" s="20">
        <v>9</v>
      </c>
      <c r="G202" s="20">
        <f t="shared" si="16"/>
        <v>22</v>
      </c>
      <c r="H202" s="21">
        <v>84.623236208123842</v>
      </c>
      <c r="I202" s="21">
        <f t="shared" si="17"/>
        <v>1861.7111965787244</v>
      </c>
      <c r="J202" s="20">
        <v>721</v>
      </c>
      <c r="K202" s="19"/>
      <c r="L202" s="49">
        <v>185</v>
      </c>
      <c r="M202" s="20">
        <v>80</v>
      </c>
      <c r="N202" s="22">
        <f t="shared" si="18"/>
        <v>2848</v>
      </c>
      <c r="O202" s="26">
        <v>481</v>
      </c>
      <c r="P202" s="24">
        <f t="shared" si="19"/>
        <v>3329</v>
      </c>
    </row>
    <row r="203" spans="1:16" ht="15.75" x14ac:dyDescent="0.25">
      <c r="A203" s="16">
        <f t="shared" si="15"/>
        <v>197</v>
      </c>
      <c r="B203" s="48">
        <v>220697</v>
      </c>
      <c r="C203" s="26" t="s">
        <v>592</v>
      </c>
      <c r="D203" s="23" t="s">
        <v>933</v>
      </c>
      <c r="E203" s="20">
        <v>31</v>
      </c>
      <c r="F203" s="20">
        <v>1</v>
      </c>
      <c r="G203" s="20">
        <f t="shared" si="16"/>
        <v>30</v>
      </c>
      <c r="H203" s="21">
        <v>84.623236208123842</v>
      </c>
      <c r="I203" s="21">
        <f t="shared" si="17"/>
        <v>2538.6970862437151</v>
      </c>
      <c r="J203" s="20">
        <v>214</v>
      </c>
      <c r="K203" s="19"/>
      <c r="L203" s="49">
        <v>105</v>
      </c>
      <c r="M203" s="20">
        <v>80</v>
      </c>
      <c r="N203" s="22">
        <f t="shared" si="18"/>
        <v>2938</v>
      </c>
      <c r="O203" s="26">
        <v>656</v>
      </c>
      <c r="P203" s="24">
        <f t="shared" si="19"/>
        <v>3594</v>
      </c>
    </row>
    <row r="204" spans="1:16" ht="15.75" x14ac:dyDescent="0.25">
      <c r="A204" s="16">
        <f t="shared" si="15"/>
        <v>198</v>
      </c>
      <c r="B204" s="48">
        <v>220700</v>
      </c>
      <c r="C204" s="26" t="s">
        <v>593</v>
      </c>
      <c r="D204" s="23" t="s">
        <v>897</v>
      </c>
      <c r="E204" s="20">
        <v>31</v>
      </c>
      <c r="F204" s="20"/>
      <c r="G204" s="20">
        <f t="shared" si="16"/>
        <v>31</v>
      </c>
      <c r="H204" s="21">
        <v>84.623236208123842</v>
      </c>
      <c r="I204" s="21">
        <f t="shared" si="17"/>
        <v>2623.3203224518393</v>
      </c>
      <c r="J204" s="20">
        <v>101</v>
      </c>
      <c r="K204" s="19"/>
      <c r="L204" s="49">
        <v>45</v>
      </c>
      <c r="M204" s="20">
        <v>80</v>
      </c>
      <c r="N204" s="22">
        <f t="shared" si="18"/>
        <v>2850</v>
      </c>
      <c r="O204" s="26">
        <v>678</v>
      </c>
      <c r="P204" s="24">
        <f t="shared" si="19"/>
        <v>3528</v>
      </c>
    </row>
    <row r="205" spans="1:16" ht="15.75" x14ac:dyDescent="0.25">
      <c r="A205" s="16">
        <f t="shared" si="15"/>
        <v>199</v>
      </c>
      <c r="B205" s="48">
        <v>220701</v>
      </c>
      <c r="C205" s="26" t="s">
        <v>594</v>
      </c>
      <c r="D205" s="23" t="s">
        <v>908</v>
      </c>
      <c r="E205" s="20">
        <v>31</v>
      </c>
      <c r="F205" s="20">
        <v>2</v>
      </c>
      <c r="G205" s="20">
        <f t="shared" si="16"/>
        <v>29</v>
      </c>
      <c r="H205" s="21">
        <v>84.623236208123842</v>
      </c>
      <c r="I205" s="21">
        <f t="shared" si="17"/>
        <v>2454.0738500355915</v>
      </c>
      <c r="J205" s="20">
        <v>819</v>
      </c>
      <c r="K205" s="19"/>
      <c r="L205" s="49">
        <v>620</v>
      </c>
      <c r="M205" s="20">
        <v>80</v>
      </c>
      <c r="N205" s="22">
        <f t="shared" si="18"/>
        <v>3974</v>
      </c>
      <c r="O205" s="26">
        <v>634</v>
      </c>
      <c r="P205" s="24">
        <f t="shared" si="19"/>
        <v>4608</v>
      </c>
    </row>
    <row r="206" spans="1:16" ht="15.75" x14ac:dyDescent="0.25">
      <c r="A206" s="16">
        <f t="shared" si="15"/>
        <v>200</v>
      </c>
      <c r="B206" s="48">
        <v>220704</v>
      </c>
      <c r="C206" s="26" t="s">
        <v>595</v>
      </c>
      <c r="D206" s="23" t="s">
        <v>952</v>
      </c>
      <c r="E206" s="20">
        <v>31</v>
      </c>
      <c r="F206" s="20">
        <v>4</v>
      </c>
      <c r="G206" s="20">
        <f t="shared" si="16"/>
        <v>27</v>
      </c>
      <c r="H206" s="21">
        <v>84.623236208123842</v>
      </c>
      <c r="I206" s="21">
        <f t="shared" si="17"/>
        <v>2284.8273776193437</v>
      </c>
      <c r="J206" s="20">
        <v>459</v>
      </c>
      <c r="K206" s="19"/>
      <c r="L206" s="49">
        <v>525</v>
      </c>
      <c r="M206" s="20">
        <v>80</v>
      </c>
      <c r="N206" s="22">
        <f t="shared" si="18"/>
        <v>3349</v>
      </c>
      <c r="O206" s="26">
        <v>590</v>
      </c>
      <c r="P206" s="24">
        <f t="shared" si="19"/>
        <v>3939</v>
      </c>
    </row>
    <row r="207" spans="1:16" ht="15.75" x14ac:dyDescent="0.25">
      <c r="A207" s="16">
        <f t="shared" si="15"/>
        <v>201</v>
      </c>
      <c r="B207" s="48">
        <v>220708</v>
      </c>
      <c r="C207" s="26" t="s">
        <v>597</v>
      </c>
      <c r="D207" s="23" t="s">
        <v>953</v>
      </c>
      <c r="E207" s="20">
        <v>31</v>
      </c>
      <c r="F207" s="20">
        <v>5</v>
      </c>
      <c r="G207" s="20">
        <f t="shared" si="16"/>
        <v>26</v>
      </c>
      <c r="H207" s="21">
        <v>84.623236208123842</v>
      </c>
      <c r="I207" s="21">
        <f t="shared" si="17"/>
        <v>2200.20414141122</v>
      </c>
      <c r="J207" s="20">
        <v>282</v>
      </c>
      <c r="K207" s="19"/>
      <c r="L207" s="49">
        <v>795</v>
      </c>
      <c r="M207" s="20">
        <v>80</v>
      </c>
      <c r="N207" s="22">
        <f t="shared" si="18"/>
        <v>3358</v>
      </c>
      <c r="O207" s="26">
        <v>568</v>
      </c>
      <c r="P207" s="24">
        <f t="shared" si="19"/>
        <v>3926</v>
      </c>
    </row>
    <row r="208" spans="1:16" ht="15.75" x14ac:dyDescent="0.25">
      <c r="A208" s="16">
        <f t="shared" si="15"/>
        <v>202</v>
      </c>
      <c r="B208" s="48">
        <v>220709</v>
      </c>
      <c r="C208" s="26" t="s">
        <v>599</v>
      </c>
      <c r="D208" s="23" t="s">
        <v>924</v>
      </c>
      <c r="E208" s="20">
        <v>31</v>
      </c>
      <c r="F208" s="20">
        <v>4</v>
      </c>
      <c r="G208" s="20">
        <f t="shared" si="16"/>
        <v>27</v>
      </c>
      <c r="H208" s="21">
        <v>84.623236208123842</v>
      </c>
      <c r="I208" s="21">
        <f t="shared" si="17"/>
        <v>2284.8273776193437</v>
      </c>
      <c r="J208" s="20">
        <v>126</v>
      </c>
      <c r="K208" s="19"/>
      <c r="L208" s="49">
        <v>0</v>
      </c>
      <c r="M208" s="20">
        <v>80</v>
      </c>
      <c r="N208" s="22">
        <f t="shared" si="18"/>
        <v>2491</v>
      </c>
      <c r="O208" s="26">
        <v>590</v>
      </c>
      <c r="P208" s="24">
        <f t="shared" si="19"/>
        <v>3081</v>
      </c>
    </row>
    <row r="209" spans="1:16" ht="15.75" x14ac:dyDescent="0.25">
      <c r="A209" s="16">
        <f t="shared" si="15"/>
        <v>203</v>
      </c>
      <c r="B209" s="48">
        <v>220715</v>
      </c>
      <c r="C209" s="26" t="s">
        <v>600</v>
      </c>
      <c r="D209" s="23" t="s">
        <v>937</v>
      </c>
      <c r="E209" s="20">
        <v>31</v>
      </c>
      <c r="F209" s="20">
        <v>2</v>
      </c>
      <c r="G209" s="20">
        <f t="shared" si="16"/>
        <v>29</v>
      </c>
      <c r="H209" s="21">
        <v>84.623236208123842</v>
      </c>
      <c r="I209" s="21">
        <f t="shared" si="17"/>
        <v>2454.0738500355915</v>
      </c>
      <c r="J209" s="20">
        <v>190</v>
      </c>
      <c r="K209" s="19"/>
      <c r="L209" s="49">
        <v>25</v>
      </c>
      <c r="M209" s="20">
        <v>80</v>
      </c>
      <c r="N209" s="22">
        <f t="shared" si="18"/>
        <v>2750</v>
      </c>
      <c r="O209" s="26">
        <v>634</v>
      </c>
      <c r="P209" s="24">
        <f t="shared" si="19"/>
        <v>3384</v>
      </c>
    </row>
    <row r="210" spans="1:16" ht="15.75" x14ac:dyDescent="0.25">
      <c r="A210" s="16">
        <f t="shared" si="15"/>
        <v>204</v>
      </c>
      <c r="B210" s="48">
        <v>220719</v>
      </c>
      <c r="C210" s="26" t="s">
        <v>601</v>
      </c>
      <c r="D210" s="23" t="s">
        <v>895</v>
      </c>
      <c r="E210" s="20">
        <v>31</v>
      </c>
      <c r="F210" s="20"/>
      <c r="G210" s="20">
        <f t="shared" si="16"/>
        <v>31</v>
      </c>
      <c r="H210" s="21">
        <v>84.623236208123842</v>
      </c>
      <c r="I210" s="21">
        <f t="shared" si="17"/>
        <v>2623.3203224518393</v>
      </c>
      <c r="J210" s="20">
        <v>142</v>
      </c>
      <c r="K210" s="19"/>
      <c r="L210" s="49">
        <v>880</v>
      </c>
      <c r="M210" s="20">
        <v>80</v>
      </c>
      <c r="N210" s="22">
        <f t="shared" si="18"/>
        <v>3726</v>
      </c>
      <c r="O210" s="26">
        <v>678</v>
      </c>
      <c r="P210" s="24">
        <f t="shared" si="19"/>
        <v>4404</v>
      </c>
    </row>
    <row r="211" spans="1:16" ht="15.75" x14ac:dyDescent="0.25">
      <c r="A211" s="16">
        <f t="shared" si="15"/>
        <v>205</v>
      </c>
      <c r="B211" s="48">
        <v>220720</v>
      </c>
      <c r="C211" s="26" t="s">
        <v>602</v>
      </c>
      <c r="D211" s="23" t="s">
        <v>954</v>
      </c>
      <c r="E211" s="20">
        <v>31</v>
      </c>
      <c r="F211" s="20">
        <v>2</v>
      </c>
      <c r="G211" s="20">
        <f t="shared" si="16"/>
        <v>29</v>
      </c>
      <c r="H211" s="21">
        <v>84.623236208123842</v>
      </c>
      <c r="I211" s="21">
        <f t="shared" si="17"/>
        <v>2454.0738500355915</v>
      </c>
      <c r="J211" s="20">
        <v>840</v>
      </c>
      <c r="K211" s="19"/>
      <c r="L211" s="49">
        <v>65</v>
      </c>
      <c r="M211" s="20">
        <v>80</v>
      </c>
      <c r="N211" s="22">
        <f t="shared" si="18"/>
        <v>3440</v>
      </c>
      <c r="O211" s="26">
        <v>634</v>
      </c>
      <c r="P211" s="24">
        <f t="shared" si="19"/>
        <v>4074</v>
      </c>
    </row>
    <row r="212" spans="1:16" ht="15.75" x14ac:dyDescent="0.25">
      <c r="A212" s="16">
        <f t="shared" si="15"/>
        <v>206</v>
      </c>
      <c r="B212" s="48">
        <v>220721</v>
      </c>
      <c r="C212" s="26" t="s">
        <v>604</v>
      </c>
      <c r="D212" s="23" t="s">
        <v>955</v>
      </c>
      <c r="E212" s="20">
        <v>31</v>
      </c>
      <c r="F212" s="20">
        <v>2</v>
      </c>
      <c r="G212" s="20">
        <f t="shared" si="16"/>
        <v>29</v>
      </c>
      <c r="H212" s="21">
        <v>84.623236208123842</v>
      </c>
      <c r="I212" s="21">
        <f t="shared" si="17"/>
        <v>2454.0738500355915</v>
      </c>
      <c r="J212" s="20">
        <v>109</v>
      </c>
      <c r="K212" s="19"/>
      <c r="L212" s="49">
        <v>460</v>
      </c>
      <c r="M212" s="20">
        <v>80</v>
      </c>
      <c r="N212" s="22">
        <f t="shared" si="18"/>
        <v>3104</v>
      </c>
      <c r="O212" s="26">
        <v>634</v>
      </c>
      <c r="P212" s="24">
        <f t="shared" si="19"/>
        <v>3738</v>
      </c>
    </row>
    <row r="213" spans="1:16" ht="15.75" x14ac:dyDescent="0.25">
      <c r="A213" s="16">
        <f t="shared" si="15"/>
        <v>207</v>
      </c>
      <c r="B213" s="48">
        <v>220734</v>
      </c>
      <c r="C213" s="26" t="s">
        <v>606</v>
      </c>
      <c r="D213" s="23" t="s">
        <v>936</v>
      </c>
      <c r="E213" s="20">
        <v>31</v>
      </c>
      <c r="F213" s="20">
        <v>2</v>
      </c>
      <c r="G213" s="20">
        <f t="shared" si="16"/>
        <v>29</v>
      </c>
      <c r="H213" s="21">
        <v>84.623236208123842</v>
      </c>
      <c r="I213" s="21">
        <f t="shared" si="17"/>
        <v>2454.0738500355915</v>
      </c>
      <c r="J213" s="20">
        <v>465</v>
      </c>
      <c r="K213" s="19"/>
      <c r="L213" s="49">
        <v>270</v>
      </c>
      <c r="M213" s="20">
        <v>80</v>
      </c>
      <c r="N213" s="22">
        <f t="shared" si="18"/>
        <v>3270</v>
      </c>
      <c r="O213" s="26">
        <v>634</v>
      </c>
      <c r="P213" s="24">
        <f t="shared" si="19"/>
        <v>3904</v>
      </c>
    </row>
    <row r="214" spans="1:16" ht="15.75" x14ac:dyDescent="0.25">
      <c r="A214" s="16">
        <f t="shared" si="15"/>
        <v>208</v>
      </c>
      <c r="B214" s="48">
        <v>220737</v>
      </c>
      <c r="C214" s="26" t="s">
        <v>607</v>
      </c>
      <c r="D214" s="23" t="s">
        <v>956</v>
      </c>
      <c r="E214" s="20">
        <v>31</v>
      </c>
      <c r="F214" s="20">
        <v>2</v>
      </c>
      <c r="G214" s="20">
        <f t="shared" si="16"/>
        <v>29</v>
      </c>
      <c r="H214" s="21">
        <v>84.623236208123842</v>
      </c>
      <c r="I214" s="21">
        <f t="shared" si="17"/>
        <v>2454.0738500355915</v>
      </c>
      <c r="J214" s="20">
        <f>35+220</f>
        <v>255</v>
      </c>
      <c r="K214" s="19"/>
      <c r="L214" s="49">
        <v>235</v>
      </c>
      <c r="M214" s="20">
        <v>80</v>
      </c>
      <c r="N214" s="22">
        <f t="shared" si="18"/>
        <v>3025</v>
      </c>
      <c r="O214" s="26">
        <v>634</v>
      </c>
      <c r="P214" s="24">
        <f t="shared" si="19"/>
        <v>3659</v>
      </c>
    </row>
    <row r="215" spans="1:16" ht="15.75" x14ac:dyDescent="0.25">
      <c r="A215" s="16">
        <f t="shared" si="15"/>
        <v>209</v>
      </c>
      <c r="B215" s="48">
        <v>220744</v>
      </c>
      <c r="C215" s="26" t="s">
        <v>609</v>
      </c>
      <c r="D215" s="23" t="s">
        <v>957</v>
      </c>
      <c r="E215" s="20">
        <v>31</v>
      </c>
      <c r="F215" s="20"/>
      <c r="G215" s="20">
        <f t="shared" si="16"/>
        <v>31</v>
      </c>
      <c r="H215" s="21">
        <v>84.623236208123842</v>
      </c>
      <c r="I215" s="21">
        <f t="shared" si="17"/>
        <v>2623.3203224518393</v>
      </c>
      <c r="J215" s="20">
        <v>402</v>
      </c>
      <c r="K215" s="19"/>
      <c r="L215" s="49">
        <v>585</v>
      </c>
      <c r="M215" s="20">
        <v>80</v>
      </c>
      <c r="N215" s="22">
        <f t="shared" si="18"/>
        <v>3691</v>
      </c>
      <c r="O215" s="26">
        <v>678</v>
      </c>
      <c r="P215" s="24">
        <f t="shared" si="19"/>
        <v>4369</v>
      </c>
    </row>
    <row r="216" spans="1:16" ht="15.75" x14ac:dyDescent="0.25">
      <c r="A216" s="16">
        <f t="shared" si="15"/>
        <v>210</v>
      </c>
      <c r="B216" s="48">
        <v>220747</v>
      </c>
      <c r="C216" s="26" t="s">
        <v>611</v>
      </c>
      <c r="D216" s="23" t="s">
        <v>917</v>
      </c>
      <c r="E216" s="20">
        <v>31</v>
      </c>
      <c r="F216" s="20">
        <v>4</v>
      </c>
      <c r="G216" s="20">
        <f t="shared" si="16"/>
        <v>27</v>
      </c>
      <c r="H216" s="21">
        <v>84.623236208123842</v>
      </c>
      <c r="I216" s="21">
        <f t="shared" si="17"/>
        <v>2284.8273776193437</v>
      </c>
      <c r="J216" s="20">
        <v>173</v>
      </c>
      <c r="K216" s="19"/>
      <c r="L216" s="49">
        <v>218</v>
      </c>
      <c r="M216" s="20">
        <v>80</v>
      </c>
      <c r="N216" s="22">
        <f t="shared" si="18"/>
        <v>2756</v>
      </c>
      <c r="O216" s="26">
        <v>590</v>
      </c>
      <c r="P216" s="24">
        <f t="shared" si="19"/>
        <v>3346</v>
      </c>
    </row>
    <row r="217" spans="1:16" ht="15.75" x14ac:dyDescent="0.25">
      <c r="A217" s="16">
        <f t="shared" si="15"/>
        <v>211</v>
      </c>
      <c r="B217" s="48">
        <v>220754</v>
      </c>
      <c r="C217" s="26" t="s">
        <v>612</v>
      </c>
      <c r="D217" s="23" t="s">
        <v>958</v>
      </c>
      <c r="E217" s="20">
        <v>31</v>
      </c>
      <c r="F217" s="20">
        <v>1</v>
      </c>
      <c r="G217" s="20">
        <f t="shared" si="16"/>
        <v>30</v>
      </c>
      <c r="H217" s="21">
        <v>84.623236208123842</v>
      </c>
      <c r="I217" s="21">
        <f t="shared" si="17"/>
        <v>2538.6970862437151</v>
      </c>
      <c r="J217" s="20">
        <v>1069</v>
      </c>
      <c r="K217" s="19"/>
      <c r="L217" s="49">
        <v>575</v>
      </c>
      <c r="M217" s="20">
        <v>80</v>
      </c>
      <c r="N217" s="22">
        <f t="shared" si="18"/>
        <v>4263</v>
      </c>
      <c r="O217" s="26">
        <v>656</v>
      </c>
      <c r="P217" s="24">
        <f t="shared" si="19"/>
        <v>4919</v>
      </c>
    </row>
    <row r="218" spans="1:16" ht="15.75" x14ac:dyDescent="0.25">
      <c r="A218" s="16">
        <f t="shared" si="15"/>
        <v>212</v>
      </c>
      <c r="B218" s="48">
        <v>220759</v>
      </c>
      <c r="C218" s="26" t="s">
        <v>614</v>
      </c>
      <c r="D218" s="23" t="s">
        <v>959</v>
      </c>
      <c r="E218" s="20">
        <v>31</v>
      </c>
      <c r="F218" s="20">
        <v>4</v>
      </c>
      <c r="G218" s="20">
        <f t="shared" si="16"/>
        <v>27</v>
      </c>
      <c r="H218" s="21">
        <v>84.623236208123842</v>
      </c>
      <c r="I218" s="21">
        <f t="shared" si="17"/>
        <v>2284.8273776193437</v>
      </c>
      <c r="J218" s="20">
        <f>30+350</f>
        <v>380</v>
      </c>
      <c r="K218" s="19"/>
      <c r="L218" s="49">
        <v>100</v>
      </c>
      <c r="M218" s="20">
        <v>80</v>
      </c>
      <c r="N218" s="22">
        <f t="shared" si="18"/>
        <v>2845</v>
      </c>
      <c r="O218" s="26">
        <v>590</v>
      </c>
      <c r="P218" s="24">
        <f t="shared" si="19"/>
        <v>3435</v>
      </c>
    </row>
    <row r="219" spans="1:16" ht="15.75" x14ac:dyDescent="0.25">
      <c r="A219" s="16">
        <f t="shared" si="15"/>
        <v>213</v>
      </c>
      <c r="B219" s="48">
        <v>220773</v>
      </c>
      <c r="C219" s="26" t="s">
        <v>616</v>
      </c>
      <c r="D219" s="23" t="s">
        <v>927</v>
      </c>
      <c r="E219" s="20">
        <v>31</v>
      </c>
      <c r="F219" s="20"/>
      <c r="G219" s="20">
        <f t="shared" si="16"/>
        <v>31</v>
      </c>
      <c r="H219" s="21">
        <v>84.623236208123842</v>
      </c>
      <c r="I219" s="21">
        <f t="shared" si="17"/>
        <v>2623.3203224518393</v>
      </c>
      <c r="J219" s="20">
        <v>59</v>
      </c>
      <c r="K219" s="19"/>
      <c r="L219" s="49">
        <v>0</v>
      </c>
      <c r="M219" s="20">
        <v>80</v>
      </c>
      <c r="N219" s="22">
        <f t="shared" si="18"/>
        <v>2763</v>
      </c>
      <c r="O219" s="26">
        <v>678</v>
      </c>
      <c r="P219" s="24">
        <f t="shared" si="19"/>
        <v>3441</v>
      </c>
    </row>
    <row r="220" spans="1:16" ht="15.75" x14ac:dyDescent="0.25">
      <c r="A220" s="16">
        <f t="shared" si="15"/>
        <v>214</v>
      </c>
      <c r="B220" s="48">
        <v>220791</v>
      </c>
      <c r="C220" s="26" t="s">
        <v>617</v>
      </c>
      <c r="D220" s="23" t="s">
        <v>960</v>
      </c>
      <c r="E220" s="20">
        <v>31</v>
      </c>
      <c r="F220" s="20">
        <v>4</v>
      </c>
      <c r="G220" s="20">
        <f t="shared" si="16"/>
        <v>27</v>
      </c>
      <c r="H220" s="21">
        <v>84.623236208123842</v>
      </c>
      <c r="I220" s="21">
        <f t="shared" si="17"/>
        <v>2284.8273776193437</v>
      </c>
      <c r="J220" s="20">
        <v>153</v>
      </c>
      <c r="K220" s="19"/>
      <c r="L220" s="49">
        <v>180</v>
      </c>
      <c r="M220" s="20">
        <v>80</v>
      </c>
      <c r="N220" s="22">
        <f t="shared" si="18"/>
        <v>2698</v>
      </c>
      <c r="O220" s="26">
        <v>590</v>
      </c>
      <c r="P220" s="24">
        <f t="shared" si="19"/>
        <v>3288</v>
      </c>
    </row>
    <row r="221" spans="1:16" ht="15.75" x14ac:dyDescent="0.25">
      <c r="A221" s="16">
        <f t="shared" si="15"/>
        <v>215</v>
      </c>
      <c r="B221" s="48">
        <v>220801</v>
      </c>
      <c r="C221" s="26" t="s">
        <v>619</v>
      </c>
      <c r="D221" s="23" t="s">
        <v>876</v>
      </c>
      <c r="E221" s="20">
        <v>31</v>
      </c>
      <c r="F221" s="20"/>
      <c r="G221" s="20">
        <f t="shared" si="16"/>
        <v>31</v>
      </c>
      <c r="H221" s="21">
        <v>84.623236208123842</v>
      </c>
      <c r="I221" s="21">
        <f t="shared" si="17"/>
        <v>2623.3203224518393</v>
      </c>
      <c r="J221" s="20">
        <v>228</v>
      </c>
      <c r="K221" s="19"/>
      <c r="L221" s="49">
        <v>430</v>
      </c>
      <c r="M221" s="20">
        <v>80</v>
      </c>
      <c r="N221" s="22">
        <f t="shared" si="18"/>
        <v>3362</v>
      </c>
      <c r="O221" s="26">
        <v>678</v>
      </c>
      <c r="P221" s="24">
        <f t="shared" si="19"/>
        <v>4040</v>
      </c>
    </row>
    <row r="222" spans="1:16" ht="15.75" x14ac:dyDescent="0.25">
      <c r="A222" s="16">
        <f t="shared" si="15"/>
        <v>216</v>
      </c>
      <c r="B222" s="48">
        <v>220810</v>
      </c>
      <c r="C222" s="26" t="s">
        <v>621</v>
      </c>
      <c r="D222" s="23" t="s">
        <v>926</v>
      </c>
      <c r="E222" s="20">
        <v>31</v>
      </c>
      <c r="F222" s="20">
        <v>4</v>
      </c>
      <c r="G222" s="20">
        <f t="shared" si="16"/>
        <v>27</v>
      </c>
      <c r="H222" s="21">
        <v>84.623236208123842</v>
      </c>
      <c r="I222" s="21">
        <f t="shared" si="17"/>
        <v>2284.8273776193437</v>
      </c>
      <c r="J222" s="20">
        <v>108</v>
      </c>
      <c r="K222" s="19"/>
      <c r="L222" s="49">
        <v>290</v>
      </c>
      <c r="M222" s="20">
        <v>80</v>
      </c>
      <c r="N222" s="22">
        <f t="shared" si="18"/>
        <v>2763</v>
      </c>
      <c r="O222" s="26">
        <v>590</v>
      </c>
      <c r="P222" s="24">
        <f t="shared" si="19"/>
        <v>3353</v>
      </c>
    </row>
    <row r="223" spans="1:16" ht="15.75" x14ac:dyDescent="0.25">
      <c r="A223" s="16">
        <f t="shared" si="15"/>
        <v>217</v>
      </c>
      <c r="B223" s="48">
        <v>220813</v>
      </c>
      <c r="C223" s="26" t="s">
        <v>622</v>
      </c>
      <c r="D223" s="23" t="s">
        <v>913</v>
      </c>
      <c r="E223" s="20">
        <v>31</v>
      </c>
      <c r="F223" s="20">
        <v>2</v>
      </c>
      <c r="G223" s="20">
        <f t="shared" si="16"/>
        <v>29</v>
      </c>
      <c r="H223" s="21">
        <v>84.623236208123842</v>
      </c>
      <c r="I223" s="21">
        <f t="shared" si="17"/>
        <v>2454.0738500355915</v>
      </c>
      <c r="J223" s="20">
        <v>207</v>
      </c>
      <c r="K223" s="19">
        <v>20</v>
      </c>
      <c r="L223" s="49">
        <v>120</v>
      </c>
      <c r="M223" s="20">
        <v>80</v>
      </c>
      <c r="N223" s="22">
        <f t="shared" si="18"/>
        <v>2882</v>
      </c>
      <c r="O223" s="26">
        <v>634</v>
      </c>
      <c r="P223" s="24">
        <f t="shared" si="19"/>
        <v>3516</v>
      </c>
    </row>
    <row r="224" spans="1:16" ht="15.75" x14ac:dyDescent="0.25">
      <c r="A224" s="16">
        <f t="shared" si="15"/>
        <v>218</v>
      </c>
      <c r="B224" s="48">
        <v>220816</v>
      </c>
      <c r="C224" s="26" t="s">
        <v>623</v>
      </c>
      <c r="D224" s="23" t="s">
        <v>866</v>
      </c>
      <c r="E224" s="20">
        <v>31</v>
      </c>
      <c r="F224" s="20">
        <v>4</v>
      </c>
      <c r="G224" s="20">
        <f t="shared" si="16"/>
        <v>27</v>
      </c>
      <c r="H224" s="21">
        <v>84.623236208123842</v>
      </c>
      <c r="I224" s="21">
        <f t="shared" si="17"/>
        <v>2284.8273776193437</v>
      </c>
      <c r="J224" s="20">
        <v>281</v>
      </c>
      <c r="K224" s="19"/>
      <c r="L224" s="49">
        <v>965</v>
      </c>
      <c r="M224" s="20">
        <v>80</v>
      </c>
      <c r="N224" s="22">
        <f t="shared" si="18"/>
        <v>3611</v>
      </c>
      <c r="O224" s="26">
        <v>590</v>
      </c>
      <c r="P224" s="24">
        <f t="shared" si="19"/>
        <v>4201</v>
      </c>
    </row>
    <row r="225" spans="1:16" ht="15.75" x14ac:dyDescent="0.25">
      <c r="A225" s="16">
        <f t="shared" si="15"/>
        <v>219</v>
      </c>
      <c r="B225" s="48">
        <v>220834</v>
      </c>
      <c r="C225" s="26" t="s">
        <v>624</v>
      </c>
      <c r="D225" s="23" t="s">
        <v>950</v>
      </c>
      <c r="E225" s="20">
        <v>31</v>
      </c>
      <c r="F225" s="20">
        <v>1</v>
      </c>
      <c r="G225" s="20">
        <f t="shared" si="16"/>
        <v>30</v>
      </c>
      <c r="H225" s="21">
        <v>84.623236208123842</v>
      </c>
      <c r="I225" s="21">
        <f t="shared" si="17"/>
        <v>2538.6970862437151</v>
      </c>
      <c r="J225" s="20">
        <v>760</v>
      </c>
      <c r="K225" s="19"/>
      <c r="L225" s="49">
        <v>105</v>
      </c>
      <c r="M225" s="20">
        <v>80</v>
      </c>
      <c r="N225" s="22">
        <f t="shared" si="18"/>
        <v>3484</v>
      </c>
      <c r="O225" s="26">
        <v>656</v>
      </c>
      <c r="P225" s="24">
        <f t="shared" si="19"/>
        <v>4140</v>
      </c>
    </row>
    <row r="226" spans="1:16" ht="15.75" x14ac:dyDescent="0.25">
      <c r="A226" s="16">
        <f t="shared" si="15"/>
        <v>220</v>
      </c>
      <c r="B226" s="48">
        <v>220848</v>
      </c>
      <c r="C226" s="26" t="s">
        <v>625</v>
      </c>
      <c r="D226" s="23" t="s">
        <v>958</v>
      </c>
      <c r="E226" s="20">
        <v>31</v>
      </c>
      <c r="F226" s="20">
        <v>5</v>
      </c>
      <c r="G226" s="20">
        <f t="shared" si="16"/>
        <v>26</v>
      </c>
      <c r="H226" s="21">
        <v>84.623236208123842</v>
      </c>
      <c r="I226" s="21">
        <f t="shared" si="17"/>
        <v>2200.20414141122</v>
      </c>
      <c r="J226" s="20">
        <v>474</v>
      </c>
      <c r="K226" s="19"/>
      <c r="L226" s="49">
        <v>145</v>
      </c>
      <c r="M226" s="20">
        <v>80</v>
      </c>
      <c r="N226" s="22">
        <f t="shared" si="18"/>
        <v>2900</v>
      </c>
      <c r="O226" s="26">
        <v>568</v>
      </c>
      <c r="P226" s="24">
        <f t="shared" si="19"/>
        <v>3468</v>
      </c>
    </row>
    <row r="227" spans="1:16" ht="15.75" x14ac:dyDescent="0.25">
      <c r="A227" s="16">
        <f t="shared" si="15"/>
        <v>221</v>
      </c>
      <c r="B227" s="48">
        <v>220852</v>
      </c>
      <c r="C227" s="26" t="s">
        <v>626</v>
      </c>
      <c r="D227" s="23" t="s">
        <v>896</v>
      </c>
      <c r="E227" s="20">
        <v>31</v>
      </c>
      <c r="F227" s="20"/>
      <c r="G227" s="20">
        <f t="shared" si="16"/>
        <v>31</v>
      </c>
      <c r="H227" s="21">
        <v>84.623236208123842</v>
      </c>
      <c r="I227" s="21">
        <f t="shared" si="17"/>
        <v>2623.3203224518393</v>
      </c>
      <c r="J227" s="20">
        <v>1173</v>
      </c>
      <c r="K227" s="19"/>
      <c r="L227" s="49">
        <v>950</v>
      </c>
      <c r="M227" s="20">
        <v>80</v>
      </c>
      <c r="N227" s="22">
        <f t="shared" si="18"/>
        <v>4827</v>
      </c>
      <c r="O227" s="26">
        <v>678</v>
      </c>
      <c r="P227" s="24">
        <f t="shared" si="19"/>
        <v>5505</v>
      </c>
    </row>
    <row r="228" spans="1:16" ht="15.75" x14ac:dyDescent="0.25">
      <c r="A228" s="16">
        <f t="shared" si="15"/>
        <v>222</v>
      </c>
      <c r="B228" s="48">
        <v>220853</v>
      </c>
      <c r="C228" s="26" t="s">
        <v>627</v>
      </c>
      <c r="D228" s="23" t="s">
        <v>946</v>
      </c>
      <c r="E228" s="20">
        <v>31</v>
      </c>
      <c r="F228" s="20">
        <v>2</v>
      </c>
      <c r="G228" s="20">
        <f t="shared" si="16"/>
        <v>29</v>
      </c>
      <c r="H228" s="21">
        <v>84.623236208123842</v>
      </c>
      <c r="I228" s="21">
        <f t="shared" si="17"/>
        <v>2454.0738500355915</v>
      </c>
      <c r="J228" s="20">
        <v>635</v>
      </c>
      <c r="K228" s="19"/>
      <c r="L228" s="49">
        <v>1190</v>
      </c>
      <c r="M228" s="20">
        <v>80</v>
      </c>
      <c r="N228" s="22">
        <f t="shared" si="18"/>
        <v>4360</v>
      </c>
      <c r="O228" s="26">
        <v>634</v>
      </c>
      <c r="P228" s="24">
        <f t="shared" si="19"/>
        <v>4994</v>
      </c>
    </row>
    <row r="229" spans="1:16" ht="15.75" x14ac:dyDescent="0.25">
      <c r="A229" s="16">
        <f t="shared" si="15"/>
        <v>223</v>
      </c>
      <c r="B229" s="48">
        <v>220861</v>
      </c>
      <c r="C229" s="26" t="s">
        <v>628</v>
      </c>
      <c r="D229" s="23" t="s">
        <v>884</v>
      </c>
      <c r="E229" s="20">
        <v>31</v>
      </c>
      <c r="F229" s="20">
        <v>2</v>
      </c>
      <c r="G229" s="20">
        <f t="shared" si="16"/>
        <v>29</v>
      </c>
      <c r="H229" s="21">
        <v>84.623236208123842</v>
      </c>
      <c r="I229" s="21">
        <f t="shared" si="17"/>
        <v>2454.0738500355915</v>
      </c>
      <c r="J229" s="20">
        <v>578</v>
      </c>
      <c r="K229" s="19"/>
      <c r="L229" s="49">
        <v>320</v>
      </c>
      <c r="M229" s="20">
        <v>80</v>
      </c>
      <c r="N229" s="22">
        <f t="shared" si="18"/>
        <v>3433</v>
      </c>
      <c r="O229" s="26">
        <v>634</v>
      </c>
      <c r="P229" s="24">
        <f t="shared" si="19"/>
        <v>4067</v>
      </c>
    </row>
    <row r="230" spans="1:16" ht="15.75" x14ac:dyDescent="0.25">
      <c r="A230" s="16">
        <f t="shared" si="15"/>
        <v>224</v>
      </c>
      <c r="B230" s="48">
        <v>220863</v>
      </c>
      <c r="C230" s="26" t="s">
        <v>629</v>
      </c>
      <c r="D230" s="23" t="s">
        <v>961</v>
      </c>
      <c r="E230" s="20">
        <v>31</v>
      </c>
      <c r="F230" s="20">
        <v>2</v>
      </c>
      <c r="G230" s="20">
        <f t="shared" si="16"/>
        <v>29</v>
      </c>
      <c r="H230" s="21">
        <v>84.623236208123842</v>
      </c>
      <c r="I230" s="21">
        <f t="shared" si="17"/>
        <v>2454.0738500355915</v>
      </c>
      <c r="J230" s="20">
        <v>1168</v>
      </c>
      <c r="K230" s="19"/>
      <c r="L230" s="49">
        <v>160</v>
      </c>
      <c r="M230" s="20">
        <v>80</v>
      </c>
      <c r="N230" s="22">
        <f t="shared" si="18"/>
        <v>3863</v>
      </c>
      <c r="O230" s="26">
        <v>634</v>
      </c>
      <c r="P230" s="24">
        <f t="shared" si="19"/>
        <v>4497</v>
      </c>
    </row>
    <row r="231" spans="1:16" ht="15.75" x14ac:dyDescent="0.25">
      <c r="A231" s="16">
        <f t="shared" si="15"/>
        <v>225</v>
      </c>
      <c r="B231" s="48">
        <v>220871</v>
      </c>
      <c r="C231" s="26" t="s">
        <v>631</v>
      </c>
      <c r="D231" s="23" t="s">
        <v>962</v>
      </c>
      <c r="E231" s="20">
        <v>31</v>
      </c>
      <c r="F231" s="20">
        <v>2</v>
      </c>
      <c r="G231" s="20">
        <f t="shared" si="16"/>
        <v>29</v>
      </c>
      <c r="H231" s="21">
        <v>84.623236208123842</v>
      </c>
      <c r="I231" s="21">
        <f t="shared" si="17"/>
        <v>2454.0738500355915</v>
      </c>
      <c r="J231" s="20">
        <f>643+513</f>
        <v>1156</v>
      </c>
      <c r="K231" s="19"/>
      <c r="L231" s="49">
        <v>225</v>
      </c>
      <c r="M231" s="20">
        <v>80</v>
      </c>
      <c r="N231" s="22">
        <f t="shared" si="18"/>
        <v>3916</v>
      </c>
      <c r="O231" s="26">
        <v>634</v>
      </c>
      <c r="P231" s="24">
        <f t="shared" si="19"/>
        <v>4550</v>
      </c>
    </row>
    <row r="232" spans="1:16" ht="15.75" x14ac:dyDescent="0.25">
      <c r="A232" s="16">
        <f t="shared" si="15"/>
        <v>226</v>
      </c>
      <c r="B232" s="48">
        <v>220873</v>
      </c>
      <c r="C232" s="26" t="s">
        <v>633</v>
      </c>
      <c r="D232" s="23" t="s">
        <v>912</v>
      </c>
      <c r="E232" s="20">
        <v>31</v>
      </c>
      <c r="F232" s="20"/>
      <c r="G232" s="20">
        <f t="shared" si="16"/>
        <v>31</v>
      </c>
      <c r="H232" s="21">
        <v>84.623236208123842</v>
      </c>
      <c r="I232" s="21">
        <f t="shared" si="17"/>
        <v>2623.3203224518393</v>
      </c>
      <c r="J232" s="20">
        <v>1469</v>
      </c>
      <c r="K232" s="19"/>
      <c r="L232" s="49">
        <v>1027</v>
      </c>
      <c r="M232" s="20">
        <v>80</v>
      </c>
      <c r="N232" s="22">
        <f t="shared" si="18"/>
        <v>5200</v>
      </c>
      <c r="O232" s="26">
        <v>678</v>
      </c>
      <c r="P232" s="24">
        <f t="shared" si="19"/>
        <v>5878</v>
      </c>
    </row>
    <row r="233" spans="1:16" ht="15.75" x14ac:dyDescent="0.25">
      <c r="A233" s="16">
        <f t="shared" si="15"/>
        <v>227</v>
      </c>
      <c r="B233" s="48">
        <v>220875</v>
      </c>
      <c r="C233" s="26" t="s">
        <v>634</v>
      </c>
      <c r="D233" s="23" t="s">
        <v>942</v>
      </c>
      <c r="E233" s="20">
        <v>31</v>
      </c>
      <c r="F233" s="20">
        <v>1</v>
      </c>
      <c r="G233" s="20">
        <f t="shared" si="16"/>
        <v>30</v>
      </c>
      <c r="H233" s="21">
        <v>84.623236208123842</v>
      </c>
      <c r="I233" s="21">
        <f t="shared" si="17"/>
        <v>2538.6970862437151</v>
      </c>
      <c r="J233" s="20">
        <v>628</v>
      </c>
      <c r="K233" s="19"/>
      <c r="L233" s="49">
        <v>405</v>
      </c>
      <c r="M233" s="20">
        <v>80</v>
      </c>
      <c r="N233" s="22">
        <f t="shared" si="18"/>
        <v>3652</v>
      </c>
      <c r="O233" s="26">
        <v>656</v>
      </c>
      <c r="P233" s="24">
        <f t="shared" si="19"/>
        <v>4308</v>
      </c>
    </row>
    <row r="234" spans="1:16" ht="15.75" x14ac:dyDescent="0.25">
      <c r="A234" s="16">
        <f t="shared" si="15"/>
        <v>228</v>
      </c>
      <c r="B234" s="48">
        <v>220880</v>
      </c>
      <c r="C234" s="26" t="s">
        <v>635</v>
      </c>
      <c r="D234" s="23" t="s">
        <v>867</v>
      </c>
      <c r="E234" s="20">
        <v>31</v>
      </c>
      <c r="F234" s="20">
        <v>4</v>
      </c>
      <c r="G234" s="20">
        <f t="shared" si="16"/>
        <v>27</v>
      </c>
      <c r="H234" s="21">
        <v>84.623236208123842</v>
      </c>
      <c r="I234" s="21">
        <f t="shared" si="17"/>
        <v>2284.8273776193437</v>
      </c>
      <c r="J234" s="20">
        <v>372</v>
      </c>
      <c r="K234" s="19"/>
      <c r="L234" s="49">
        <v>630</v>
      </c>
      <c r="M234" s="20">
        <v>80</v>
      </c>
      <c r="N234" s="22">
        <f t="shared" si="18"/>
        <v>3367</v>
      </c>
      <c r="O234" s="26">
        <v>590</v>
      </c>
      <c r="P234" s="24">
        <f t="shared" si="19"/>
        <v>3957</v>
      </c>
    </row>
    <row r="235" spans="1:16" ht="15.75" x14ac:dyDescent="0.25">
      <c r="A235" s="16">
        <f t="shared" si="15"/>
        <v>229</v>
      </c>
      <c r="B235" s="48">
        <v>220885</v>
      </c>
      <c r="C235" s="26" t="s">
        <v>636</v>
      </c>
      <c r="D235" s="23" t="s">
        <v>934</v>
      </c>
      <c r="E235" s="20">
        <v>31</v>
      </c>
      <c r="F235" s="20">
        <v>6</v>
      </c>
      <c r="G235" s="20">
        <f t="shared" si="16"/>
        <v>25</v>
      </c>
      <c r="H235" s="21">
        <v>84.623236208123842</v>
      </c>
      <c r="I235" s="21">
        <f t="shared" si="17"/>
        <v>2115.5809052030959</v>
      </c>
      <c r="J235" s="20">
        <v>310</v>
      </c>
      <c r="K235" s="19"/>
      <c r="L235" s="49">
        <v>250</v>
      </c>
      <c r="M235" s="20">
        <v>80</v>
      </c>
      <c r="N235" s="22">
        <f t="shared" si="18"/>
        <v>2756</v>
      </c>
      <c r="O235" s="26">
        <v>546</v>
      </c>
      <c r="P235" s="24">
        <f t="shared" si="19"/>
        <v>3302</v>
      </c>
    </row>
    <row r="236" spans="1:16" ht="15.75" x14ac:dyDescent="0.25">
      <c r="A236" s="16">
        <f t="shared" si="15"/>
        <v>230</v>
      </c>
      <c r="B236" s="48">
        <v>220891</v>
      </c>
      <c r="C236" s="26" t="s">
        <v>637</v>
      </c>
      <c r="D236" s="23" t="s">
        <v>944</v>
      </c>
      <c r="E236" s="20">
        <v>31</v>
      </c>
      <c r="F236" s="20"/>
      <c r="G236" s="20">
        <f t="shared" si="16"/>
        <v>31</v>
      </c>
      <c r="H236" s="21">
        <v>84.623236208123842</v>
      </c>
      <c r="I236" s="21">
        <f t="shared" si="17"/>
        <v>2623.3203224518393</v>
      </c>
      <c r="J236" s="20">
        <v>229</v>
      </c>
      <c r="K236" s="19"/>
      <c r="L236" s="49">
        <v>530</v>
      </c>
      <c r="M236" s="20">
        <v>80</v>
      </c>
      <c r="N236" s="22">
        <f t="shared" si="18"/>
        <v>3463</v>
      </c>
      <c r="O236" s="26">
        <v>678</v>
      </c>
      <c r="P236" s="24">
        <f t="shared" si="19"/>
        <v>4141</v>
      </c>
    </row>
    <row r="237" spans="1:16" ht="15.75" x14ac:dyDescent="0.25">
      <c r="A237" s="16">
        <f t="shared" si="15"/>
        <v>231</v>
      </c>
      <c r="B237" s="48">
        <v>220892</v>
      </c>
      <c r="C237" s="26" t="s">
        <v>638</v>
      </c>
      <c r="D237" s="23" t="s">
        <v>930</v>
      </c>
      <c r="E237" s="20">
        <v>31</v>
      </c>
      <c r="F237" s="20">
        <v>2</v>
      </c>
      <c r="G237" s="20">
        <f t="shared" si="16"/>
        <v>29</v>
      </c>
      <c r="H237" s="21">
        <v>84.623236208123842</v>
      </c>
      <c r="I237" s="21">
        <f t="shared" si="17"/>
        <v>2454.0738500355915</v>
      </c>
      <c r="J237" s="20">
        <v>593</v>
      </c>
      <c r="K237" s="19"/>
      <c r="L237" s="49">
        <v>60</v>
      </c>
      <c r="M237" s="20">
        <v>80</v>
      </c>
      <c r="N237" s="22">
        <f t="shared" si="18"/>
        <v>3188</v>
      </c>
      <c r="O237" s="26">
        <v>634</v>
      </c>
      <c r="P237" s="24">
        <f t="shared" si="19"/>
        <v>3822</v>
      </c>
    </row>
    <row r="238" spans="1:16" ht="15.75" x14ac:dyDescent="0.25">
      <c r="A238" s="16">
        <f t="shared" si="15"/>
        <v>232</v>
      </c>
      <c r="B238" s="48">
        <v>220894</v>
      </c>
      <c r="C238" s="26" t="s">
        <v>639</v>
      </c>
      <c r="D238" s="23" t="s">
        <v>949</v>
      </c>
      <c r="E238" s="20">
        <v>31</v>
      </c>
      <c r="F238" s="20">
        <v>5</v>
      </c>
      <c r="G238" s="20">
        <f t="shared" si="16"/>
        <v>26</v>
      </c>
      <c r="H238" s="21">
        <v>84.623236208123842</v>
      </c>
      <c r="I238" s="21">
        <f t="shared" si="17"/>
        <v>2200.20414141122</v>
      </c>
      <c r="J238" s="20">
        <v>90</v>
      </c>
      <c r="K238" s="19"/>
      <c r="L238" s="49">
        <v>125</v>
      </c>
      <c r="M238" s="20">
        <v>80</v>
      </c>
      <c r="N238" s="22">
        <f t="shared" si="18"/>
        <v>2496</v>
      </c>
      <c r="O238" s="26">
        <v>568</v>
      </c>
      <c r="P238" s="24">
        <f t="shared" si="19"/>
        <v>3064</v>
      </c>
    </row>
    <row r="239" spans="1:16" ht="15.75" x14ac:dyDescent="0.25">
      <c r="A239" s="16">
        <f t="shared" si="15"/>
        <v>233</v>
      </c>
      <c r="B239" s="48">
        <v>220898</v>
      </c>
      <c r="C239" s="26" t="s">
        <v>640</v>
      </c>
      <c r="D239" s="23" t="s">
        <v>963</v>
      </c>
      <c r="E239" s="20">
        <v>31</v>
      </c>
      <c r="F239" s="20">
        <v>3</v>
      </c>
      <c r="G239" s="20">
        <f t="shared" si="16"/>
        <v>28</v>
      </c>
      <c r="H239" s="21">
        <v>84.623236208123842</v>
      </c>
      <c r="I239" s="21">
        <f t="shared" si="17"/>
        <v>2369.4506138274674</v>
      </c>
      <c r="J239" s="20">
        <v>174</v>
      </c>
      <c r="K239" s="19"/>
      <c r="L239" s="49">
        <v>190</v>
      </c>
      <c r="M239" s="20">
        <v>80</v>
      </c>
      <c r="N239" s="22">
        <f t="shared" si="18"/>
        <v>2814</v>
      </c>
      <c r="O239" s="26">
        <v>612</v>
      </c>
      <c r="P239" s="24">
        <f t="shared" si="19"/>
        <v>3426</v>
      </c>
    </row>
    <row r="240" spans="1:16" ht="15.75" x14ac:dyDescent="0.25">
      <c r="A240" s="16">
        <f t="shared" si="15"/>
        <v>234</v>
      </c>
      <c r="B240" s="48">
        <v>220904</v>
      </c>
      <c r="C240" s="26" t="s">
        <v>642</v>
      </c>
      <c r="D240" s="23" t="s">
        <v>957</v>
      </c>
      <c r="E240" s="20">
        <v>31</v>
      </c>
      <c r="F240" s="20">
        <v>2</v>
      </c>
      <c r="G240" s="20">
        <f t="shared" si="16"/>
        <v>29</v>
      </c>
      <c r="H240" s="21">
        <v>84.623236208123842</v>
      </c>
      <c r="I240" s="21">
        <f t="shared" si="17"/>
        <v>2454.0738500355915</v>
      </c>
      <c r="J240" s="20">
        <v>190</v>
      </c>
      <c r="K240" s="19"/>
      <c r="L240" s="49">
        <v>260</v>
      </c>
      <c r="M240" s="20">
        <v>80</v>
      </c>
      <c r="N240" s="22">
        <f t="shared" si="18"/>
        <v>2985</v>
      </c>
      <c r="O240" s="26">
        <v>634</v>
      </c>
      <c r="P240" s="24">
        <f t="shared" si="19"/>
        <v>3619</v>
      </c>
    </row>
    <row r="241" spans="1:16" ht="15.75" x14ac:dyDescent="0.25">
      <c r="A241" s="16">
        <f t="shared" si="15"/>
        <v>235</v>
      </c>
      <c r="B241" s="48">
        <v>220909</v>
      </c>
      <c r="C241" s="26" t="s">
        <v>644</v>
      </c>
      <c r="D241" s="23" t="s">
        <v>964</v>
      </c>
      <c r="E241" s="20">
        <v>31</v>
      </c>
      <c r="F241" s="20">
        <v>4</v>
      </c>
      <c r="G241" s="20">
        <f t="shared" si="16"/>
        <v>27</v>
      </c>
      <c r="H241" s="21">
        <v>84.623236208123842</v>
      </c>
      <c r="I241" s="21">
        <f t="shared" si="17"/>
        <v>2284.8273776193437</v>
      </c>
      <c r="J241" s="20">
        <v>199</v>
      </c>
      <c r="K241" s="19"/>
      <c r="L241" s="49">
        <v>0</v>
      </c>
      <c r="M241" s="20">
        <v>80</v>
      </c>
      <c r="N241" s="22">
        <f t="shared" si="18"/>
        <v>2564</v>
      </c>
      <c r="O241" s="26">
        <v>590</v>
      </c>
      <c r="P241" s="24">
        <f t="shared" si="19"/>
        <v>3154</v>
      </c>
    </row>
    <row r="242" spans="1:16" ht="15.75" x14ac:dyDescent="0.25">
      <c r="A242" s="16">
        <f t="shared" si="15"/>
        <v>236</v>
      </c>
      <c r="B242" s="48">
        <v>220915</v>
      </c>
      <c r="C242" s="26" t="s">
        <v>646</v>
      </c>
      <c r="D242" s="23" t="s">
        <v>948</v>
      </c>
      <c r="E242" s="20">
        <v>31</v>
      </c>
      <c r="F242" s="20"/>
      <c r="G242" s="20">
        <f t="shared" si="16"/>
        <v>31</v>
      </c>
      <c r="H242" s="21">
        <v>84.623236208123842</v>
      </c>
      <c r="I242" s="21">
        <f t="shared" si="17"/>
        <v>2623.3203224518393</v>
      </c>
      <c r="J242" s="20">
        <v>556</v>
      </c>
      <c r="K242" s="19"/>
      <c r="L242" s="49">
        <v>185</v>
      </c>
      <c r="M242" s="20">
        <v>80</v>
      </c>
      <c r="N242" s="22">
        <f t="shared" si="18"/>
        <v>3445</v>
      </c>
      <c r="O242" s="26">
        <v>678</v>
      </c>
      <c r="P242" s="24">
        <f t="shared" si="19"/>
        <v>4123</v>
      </c>
    </row>
    <row r="243" spans="1:16" ht="15.75" x14ac:dyDescent="0.25">
      <c r="A243" s="16">
        <f t="shared" si="15"/>
        <v>237</v>
      </c>
      <c r="B243" s="48">
        <v>220919</v>
      </c>
      <c r="C243" s="26" t="s">
        <v>647</v>
      </c>
      <c r="D243" s="23" t="s">
        <v>962</v>
      </c>
      <c r="E243" s="20">
        <v>31</v>
      </c>
      <c r="F243" s="20">
        <v>1</v>
      </c>
      <c r="G243" s="20">
        <f t="shared" si="16"/>
        <v>30</v>
      </c>
      <c r="H243" s="21">
        <v>84.623236208123842</v>
      </c>
      <c r="I243" s="21">
        <f t="shared" si="17"/>
        <v>2538.6970862437151</v>
      </c>
      <c r="J243" s="20">
        <v>1241</v>
      </c>
      <c r="K243" s="19"/>
      <c r="L243" s="49">
        <v>640</v>
      </c>
      <c r="M243" s="20">
        <v>80</v>
      </c>
      <c r="N243" s="22">
        <f t="shared" si="18"/>
        <v>4500</v>
      </c>
      <c r="O243" s="26">
        <v>656</v>
      </c>
      <c r="P243" s="24">
        <f t="shared" si="19"/>
        <v>5156</v>
      </c>
    </row>
    <row r="244" spans="1:16" ht="15.75" x14ac:dyDescent="0.25">
      <c r="A244" s="16">
        <f t="shared" si="15"/>
        <v>238</v>
      </c>
      <c r="B244" s="48">
        <v>220945</v>
      </c>
      <c r="C244" s="26" t="s">
        <v>648</v>
      </c>
      <c r="D244" s="23" t="s">
        <v>952</v>
      </c>
      <c r="E244" s="20">
        <v>31</v>
      </c>
      <c r="F244" s="20">
        <v>2</v>
      </c>
      <c r="G244" s="20">
        <f t="shared" si="16"/>
        <v>29</v>
      </c>
      <c r="H244" s="21">
        <v>84.623236208123842</v>
      </c>
      <c r="I244" s="21">
        <f t="shared" si="17"/>
        <v>2454.0738500355915</v>
      </c>
      <c r="J244" s="20"/>
      <c r="K244" s="19"/>
      <c r="L244" s="49">
        <v>0</v>
      </c>
      <c r="M244" s="20">
        <v>80</v>
      </c>
      <c r="N244" s="22">
        <f t="shared" si="18"/>
        <v>2535</v>
      </c>
      <c r="O244" s="26">
        <v>634</v>
      </c>
      <c r="P244" s="24">
        <f t="shared" si="19"/>
        <v>3169</v>
      </c>
    </row>
    <row r="245" spans="1:16" ht="15.75" x14ac:dyDescent="0.25">
      <c r="A245" s="16">
        <f t="shared" si="15"/>
        <v>239</v>
      </c>
      <c r="B245" s="48">
        <v>220954</v>
      </c>
      <c r="C245" s="26" t="s">
        <v>649</v>
      </c>
      <c r="D245" s="23" t="s">
        <v>965</v>
      </c>
      <c r="E245" s="20">
        <v>31</v>
      </c>
      <c r="F245" s="20">
        <v>4</v>
      </c>
      <c r="G245" s="20">
        <f t="shared" si="16"/>
        <v>27</v>
      </c>
      <c r="H245" s="21">
        <v>84.623236208123842</v>
      </c>
      <c r="I245" s="21">
        <f t="shared" si="17"/>
        <v>2284.8273776193437</v>
      </c>
      <c r="J245" s="20">
        <v>671</v>
      </c>
      <c r="K245" s="19"/>
      <c r="L245" s="49">
        <v>790</v>
      </c>
      <c r="M245" s="20">
        <v>80</v>
      </c>
      <c r="N245" s="22">
        <f t="shared" si="18"/>
        <v>3826</v>
      </c>
      <c r="O245" s="26">
        <v>590</v>
      </c>
      <c r="P245" s="24">
        <f t="shared" si="19"/>
        <v>4416</v>
      </c>
    </row>
    <row r="246" spans="1:16" ht="15.75" x14ac:dyDescent="0.25">
      <c r="A246" s="16">
        <f t="shared" si="15"/>
        <v>240</v>
      </c>
      <c r="B246" s="48">
        <v>220955</v>
      </c>
      <c r="C246" s="26" t="s">
        <v>651</v>
      </c>
      <c r="D246" s="23" t="s">
        <v>929</v>
      </c>
      <c r="E246" s="20">
        <v>31</v>
      </c>
      <c r="F246" s="20">
        <v>2</v>
      </c>
      <c r="G246" s="20">
        <f t="shared" si="16"/>
        <v>29</v>
      </c>
      <c r="H246" s="21">
        <v>84.623236208123842</v>
      </c>
      <c r="I246" s="21">
        <f t="shared" si="17"/>
        <v>2454.0738500355915</v>
      </c>
      <c r="J246" s="20">
        <v>857</v>
      </c>
      <c r="K246" s="19"/>
      <c r="L246" s="49">
        <v>170</v>
      </c>
      <c r="M246" s="20">
        <v>80</v>
      </c>
      <c r="N246" s="22">
        <f t="shared" si="18"/>
        <v>3562</v>
      </c>
      <c r="O246" s="26">
        <v>634</v>
      </c>
      <c r="P246" s="24">
        <f t="shared" si="19"/>
        <v>4196</v>
      </c>
    </row>
    <row r="247" spans="1:16" ht="15.75" x14ac:dyDescent="0.25">
      <c r="A247" s="16">
        <f t="shared" si="15"/>
        <v>241</v>
      </c>
      <c r="B247" s="48">
        <v>220956</v>
      </c>
      <c r="C247" s="26" t="s">
        <v>652</v>
      </c>
      <c r="D247" s="23" t="s">
        <v>921</v>
      </c>
      <c r="E247" s="20">
        <v>31</v>
      </c>
      <c r="F247" s="20">
        <v>3</v>
      </c>
      <c r="G247" s="20">
        <f t="shared" si="16"/>
        <v>28</v>
      </c>
      <c r="H247" s="21">
        <v>84.623236208123842</v>
      </c>
      <c r="I247" s="21">
        <f t="shared" si="17"/>
        <v>2369.4506138274674</v>
      </c>
      <c r="J247" s="20"/>
      <c r="K247" s="19"/>
      <c r="L247" s="49">
        <v>160</v>
      </c>
      <c r="M247" s="20">
        <v>80</v>
      </c>
      <c r="N247" s="22">
        <f t="shared" si="18"/>
        <v>2610</v>
      </c>
      <c r="O247" s="26">
        <v>612</v>
      </c>
      <c r="P247" s="24">
        <f t="shared" si="19"/>
        <v>3222</v>
      </c>
    </row>
    <row r="248" spans="1:16" ht="15.75" x14ac:dyDescent="0.25">
      <c r="A248" s="16">
        <f t="shared" si="15"/>
        <v>242</v>
      </c>
      <c r="B248" s="48">
        <v>220957</v>
      </c>
      <c r="C248" s="26" t="s">
        <v>653</v>
      </c>
      <c r="D248" s="23" t="s">
        <v>935</v>
      </c>
      <c r="E248" s="20">
        <v>31</v>
      </c>
      <c r="F248" s="20">
        <v>2</v>
      </c>
      <c r="G248" s="20">
        <f t="shared" si="16"/>
        <v>29</v>
      </c>
      <c r="H248" s="21">
        <v>84.623236208123842</v>
      </c>
      <c r="I248" s="21">
        <f t="shared" si="17"/>
        <v>2454.0738500355915</v>
      </c>
      <c r="J248" s="20">
        <v>499</v>
      </c>
      <c r="K248" s="19"/>
      <c r="L248" s="49">
        <v>100</v>
      </c>
      <c r="M248" s="20">
        <v>80</v>
      </c>
      <c r="N248" s="22">
        <f t="shared" si="18"/>
        <v>3134</v>
      </c>
      <c r="O248" s="26">
        <v>634</v>
      </c>
      <c r="P248" s="24">
        <f t="shared" si="19"/>
        <v>3768</v>
      </c>
    </row>
    <row r="249" spans="1:16" ht="15.75" x14ac:dyDescent="0.25">
      <c r="A249" s="16">
        <f t="shared" si="15"/>
        <v>243</v>
      </c>
      <c r="B249" s="48">
        <v>220962</v>
      </c>
      <c r="C249" s="26" t="s">
        <v>654</v>
      </c>
      <c r="D249" s="23" t="s">
        <v>881</v>
      </c>
      <c r="E249" s="20">
        <v>31</v>
      </c>
      <c r="F249" s="20">
        <v>4</v>
      </c>
      <c r="G249" s="20">
        <f t="shared" si="16"/>
        <v>27</v>
      </c>
      <c r="H249" s="21">
        <v>84.623236208123842</v>
      </c>
      <c r="I249" s="21">
        <f t="shared" si="17"/>
        <v>2284.8273776193437</v>
      </c>
      <c r="J249" s="20">
        <v>34</v>
      </c>
      <c r="K249" s="19"/>
      <c r="L249" s="49">
        <v>565</v>
      </c>
      <c r="M249" s="20">
        <v>80</v>
      </c>
      <c r="N249" s="22">
        <f t="shared" si="18"/>
        <v>2964</v>
      </c>
      <c r="O249" s="26">
        <v>590</v>
      </c>
      <c r="P249" s="24">
        <f t="shared" si="19"/>
        <v>3554</v>
      </c>
    </row>
    <row r="250" spans="1:16" ht="15.75" x14ac:dyDescent="0.25">
      <c r="A250" s="16">
        <f t="shared" si="15"/>
        <v>244</v>
      </c>
      <c r="B250" s="48">
        <v>220963</v>
      </c>
      <c r="C250" s="26" t="s">
        <v>810</v>
      </c>
      <c r="D250" s="23" t="s">
        <v>901</v>
      </c>
      <c r="E250" s="20">
        <v>31</v>
      </c>
      <c r="F250" s="20">
        <v>8</v>
      </c>
      <c r="G250" s="20">
        <f t="shared" si="16"/>
        <v>23</v>
      </c>
      <c r="H250" s="21">
        <v>84.623236208123842</v>
      </c>
      <c r="I250" s="21">
        <f t="shared" si="17"/>
        <v>1946.3344327868483</v>
      </c>
      <c r="J250" s="20">
        <v>125</v>
      </c>
      <c r="K250" s="19"/>
      <c r="L250" s="49">
        <v>145</v>
      </c>
      <c r="M250" s="20">
        <v>80</v>
      </c>
      <c r="N250" s="22">
        <f t="shared" si="18"/>
        <v>2297</v>
      </c>
      <c r="O250" s="26">
        <v>503</v>
      </c>
      <c r="P250" s="24">
        <f t="shared" si="19"/>
        <v>2800</v>
      </c>
    </row>
    <row r="251" spans="1:16" ht="15.75" x14ac:dyDescent="0.25">
      <c r="A251" s="16">
        <f t="shared" si="15"/>
        <v>245</v>
      </c>
      <c r="B251" s="48">
        <v>220965</v>
      </c>
      <c r="C251" s="26" t="s">
        <v>656</v>
      </c>
      <c r="D251" s="23" t="s">
        <v>909</v>
      </c>
      <c r="E251" s="20">
        <v>31</v>
      </c>
      <c r="F251" s="20"/>
      <c r="G251" s="20">
        <f t="shared" si="16"/>
        <v>31</v>
      </c>
      <c r="H251" s="21">
        <v>84.623236208123842</v>
      </c>
      <c r="I251" s="21">
        <f t="shared" si="17"/>
        <v>2623.3203224518393</v>
      </c>
      <c r="J251" s="20">
        <v>759</v>
      </c>
      <c r="K251" s="19"/>
      <c r="L251" s="49">
        <v>230</v>
      </c>
      <c r="M251" s="20">
        <v>80</v>
      </c>
      <c r="N251" s="22">
        <f t="shared" si="18"/>
        <v>3693</v>
      </c>
      <c r="O251" s="26">
        <v>678</v>
      </c>
      <c r="P251" s="24">
        <f t="shared" si="19"/>
        <v>4371</v>
      </c>
    </row>
    <row r="252" spans="1:16" ht="15.75" x14ac:dyDescent="0.25">
      <c r="A252" s="16">
        <f t="shared" si="15"/>
        <v>246</v>
      </c>
      <c r="B252" s="48">
        <v>220984</v>
      </c>
      <c r="C252" s="26" t="s">
        <v>657</v>
      </c>
      <c r="D252" s="23" t="s">
        <v>966</v>
      </c>
      <c r="E252" s="20">
        <v>31</v>
      </c>
      <c r="F252" s="20">
        <v>2</v>
      </c>
      <c r="G252" s="20">
        <f t="shared" si="16"/>
        <v>29</v>
      </c>
      <c r="H252" s="21">
        <v>84.623236208123842</v>
      </c>
      <c r="I252" s="21">
        <f t="shared" si="17"/>
        <v>2454.0738500355915</v>
      </c>
      <c r="J252" s="20">
        <v>474</v>
      </c>
      <c r="K252" s="19"/>
      <c r="L252" s="49">
        <v>0</v>
      </c>
      <c r="M252" s="20">
        <v>80</v>
      </c>
      <c r="N252" s="22">
        <f t="shared" si="18"/>
        <v>3009</v>
      </c>
      <c r="O252" s="26">
        <v>634</v>
      </c>
      <c r="P252" s="24">
        <f t="shared" si="19"/>
        <v>3643</v>
      </c>
    </row>
    <row r="253" spans="1:16" ht="15.75" x14ac:dyDescent="0.25">
      <c r="A253" s="16">
        <f t="shared" si="15"/>
        <v>247</v>
      </c>
      <c r="B253" s="48">
        <v>220999</v>
      </c>
      <c r="C253" s="26" t="s">
        <v>658</v>
      </c>
      <c r="D253" s="23" t="s">
        <v>938</v>
      </c>
      <c r="E253" s="20">
        <v>31</v>
      </c>
      <c r="F253" s="20">
        <v>1</v>
      </c>
      <c r="G253" s="20">
        <f t="shared" si="16"/>
        <v>30</v>
      </c>
      <c r="H253" s="21">
        <v>84.623236208123842</v>
      </c>
      <c r="I253" s="21">
        <f t="shared" si="17"/>
        <v>2538.6970862437151</v>
      </c>
      <c r="J253" s="20">
        <v>418</v>
      </c>
      <c r="K253" s="19"/>
      <c r="L253" s="49">
        <v>385</v>
      </c>
      <c r="M253" s="20">
        <v>80</v>
      </c>
      <c r="N253" s="22">
        <f t="shared" si="18"/>
        <v>3422</v>
      </c>
      <c r="O253" s="26">
        <v>656</v>
      </c>
      <c r="P253" s="24">
        <f t="shared" si="19"/>
        <v>4078</v>
      </c>
    </row>
    <row r="254" spans="1:16" ht="15.75" x14ac:dyDescent="0.25">
      <c r="A254" s="16">
        <f t="shared" si="15"/>
        <v>248</v>
      </c>
      <c r="B254" s="48">
        <v>221009</v>
      </c>
      <c r="C254" s="26" t="s">
        <v>660</v>
      </c>
      <c r="D254" s="23" t="s">
        <v>951</v>
      </c>
      <c r="E254" s="20">
        <v>31</v>
      </c>
      <c r="F254" s="20"/>
      <c r="G254" s="20">
        <f t="shared" si="16"/>
        <v>31</v>
      </c>
      <c r="H254" s="21">
        <v>84.623236208123842</v>
      </c>
      <c r="I254" s="21">
        <f t="shared" si="17"/>
        <v>2623.3203224518393</v>
      </c>
      <c r="J254" s="20">
        <v>255</v>
      </c>
      <c r="K254" s="19"/>
      <c r="L254" s="49">
        <v>0</v>
      </c>
      <c r="M254" s="20">
        <v>80</v>
      </c>
      <c r="N254" s="22">
        <f t="shared" si="18"/>
        <v>2959</v>
      </c>
      <c r="O254" s="26">
        <v>678</v>
      </c>
      <c r="P254" s="24">
        <f t="shared" si="19"/>
        <v>3637</v>
      </c>
    </row>
    <row r="255" spans="1:16" ht="15.75" x14ac:dyDescent="0.25">
      <c r="A255" s="16">
        <f t="shared" si="15"/>
        <v>249</v>
      </c>
      <c r="B255" s="48">
        <v>221014</v>
      </c>
      <c r="C255" s="26" t="s">
        <v>661</v>
      </c>
      <c r="D255" s="23" t="s">
        <v>939</v>
      </c>
      <c r="E255" s="20">
        <v>31</v>
      </c>
      <c r="F255" s="20">
        <v>4</v>
      </c>
      <c r="G255" s="20">
        <f t="shared" si="16"/>
        <v>27</v>
      </c>
      <c r="H255" s="21">
        <v>84.623236208123842</v>
      </c>
      <c r="I255" s="21">
        <f t="shared" si="17"/>
        <v>2284.8273776193437</v>
      </c>
      <c r="J255" s="20">
        <v>714</v>
      </c>
      <c r="K255" s="19">
        <v>180</v>
      </c>
      <c r="L255" s="49">
        <v>95</v>
      </c>
      <c r="M255" s="20">
        <v>80</v>
      </c>
      <c r="N255" s="22">
        <f t="shared" si="18"/>
        <v>3354</v>
      </c>
      <c r="O255" s="26">
        <v>590</v>
      </c>
      <c r="P255" s="24">
        <f t="shared" si="19"/>
        <v>3944</v>
      </c>
    </row>
    <row r="256" spans="1:16" ht="15.75" x14ac:dyDescent="0.25">
      <c r="A256" s="16">
        <f t="shared" si="15"/>
        <v>250</v>
      </c>
      <c r="B256" s="48">
        <v>221022</v>
      </c>
      <c r="C256" s="26" t="s">
        <v>662</v>
      </c>
      <c r="D256" s="23" t="s">
        <v>959</v>
      </c>
      <c r="E256" s="20">
        <v>31</v>
      </c>
      <c r="F256" s="20">
        <v>2</v>
      </c>
      <c r="G256" s="20">
        <f t="shared" si="16"/>
        <v>29</v>
      </c>
      <c r="H256" s="21">
        <v>84.623236208123842</v>
      </c>
      <c r="I256" s="21">
        <f t="shared" si="17"/>
        <v>2454.0738500355915</v>
      </c>
      <c r="J256" s="20">
        <f>28+70</f>
        <v>98</v>
      </c>
      <c r="K256" s="19"/>
      <c r="L256" s="49">
        <v>245</v>
      </c>
      <c r="M256" s="20">
        <v>80</v>
      </c>
      <c r="N256" s="22">
        <f t="shared" si="18"/>
        <v>2878</v>
      </c>
      <c r="O256" s="26">
        <v>634</v>
      </c>
      <c r="P256" s="24">
        <f t="shared" si="19"/>
        <v>3512</v>
      </c>
    </row>
    <row r="257" spans="1:16" ht="15.75" x14ac:dyDescent="0.25">
      <c r="A257" s="16">
        <f t="shared" si="15"/>
        <v>251</v>
      </c>
      <c r="B257" s="48">
        <v>221023</v>
      </c>
      <c r="C257" s="26" t="s">
        <v>663</v>
      </c>
      <c r="D257" s="23" t="s">
        <v>963</v>
      </c>
      <c r="E257" s="20">
        <v>31</v>
      </c>
      <c r="F257" s="20">
        <v>3</v>
      </c>
      <c r="G257" s="20">
        <f t="shared" si="16"/>
        <v>28</v>
      </c>
      <c r="H257" s="21">
        <v>84.623236208123842</v>
      </c>
      <c r="I257" s="21">
        <f t="shared" si="17"/>
        <v>2369.4506138274674</v>
      </c>
      <c r="J257" s="20">
        <v>235</v>
      </c>
      <c r="K257" s="19"/>
      <c r="L257" s="49">
        <v>490</v>
      </c>
      <c r="M257" s="20">
        <v>80</v>
      </c>
      <c r="N257" s="22">
        <f t="shared" si="18"/>
        <v>3175</v>
      </c>
      <c r="O257" s="26">
        <v>612</v>
      </c>
      <c r="P257" s="24">
        <f t="shared" si="19"/>
        <v>3787</v>
      </c>
    </row>
    <row r="258" spans="1:16" ht="15.75" x14ac:dyDescent="0.25">
      <c r="A258" s="16">
        <f t="shared" si="15"/>
        <v>252</v>
      </c>
      <c r="B258" s="48">
        <v>221053</v>
      </c>
      <c r="C258" s="26" t="s">
        <v>664</v>
      </c>
      <c r="D258" s="23" t="s">
        <v>967</v>
      </c>
      <c r="E258" s="20">
        <v>31</v>
      </c>
      <c r="F258" s="20"/>
      <c r="G258" s="20">
        <f t="shared" si="16"/>
        <v>31</v>
      </c>
      <c r="H258" s="21">
        <v>84.623236208123842</v>
      </c>
      <c r="I258" s="21">
        <f t="shared" si="17"/>
        <v>2623.3203224518393</v>
      </c>
      <c r="J258" s="20">
        <f>92+1119</f>
        <v>1211</v>
      </c>
      <c r="K258" s="19"/>
      <c r="L258" s="49">
        <v>355</v>
      </c>
      <c r="M258" s="20">
        <v>80</v>
      </c>
      <c r="N258" s="22">
        <f t="shared" si="18"/>
        <v>4270</v>
      </c>
      <c r="O258" s="26">
        <v>1322</v>
      </c>
      <c r="P258" s="24">
        <f t="shared" si="19"/>
        <v>5592</v>
      </c>
    </row>
    <row r="259" spans="1:16" ht="15.75" x14ac:dyDescent="0.25">
      <c r="A259" s="16">
        <f t="shared" si="15"/>
        <v>253</v>
      </c>
      <c r="B259" s="48">
        <v>221056</v>
      </c>
      <c r="C259" s="26" t="s">
        <v>666</v>
      </c>
      <c r="D259" s="23" t="s">
        <v>918</v>
      </c>
      <c r="E259" s="20">
        <v>31</v>
      </c>
      <c r="F259" s="20">
        <v>1</v>
      </c>
      <c r="G259" s="20">
        <f t="shared" si="16"/>
        <v>30</v>
      </c>
      <c r="H259" s="21">
        <v>84.623236208123842</v>
      </c>
      <c r="I259" s="21">
        <f t="shared" si="17"/>
        <v>2538.6970862437151</v>
      </c>
      <c r="J259" s="20">
        <v>366</v>
      </c>
      <c r="K259" s="19"/>
      <c r="L259" s="49">
        <v>495</v>
      </c>
      <c r="M259" s="20">
        <v>80</v>
      </c>
      <c r="N259" s="22">
        <f t="shared" si="18"/>
        <v>3480</v>
      </c>
      <c r="O259" s="26">
        <v>656</v>
      </c>
      <c r="P259" s="24">
        <f t="shared" si="19"/>
        <v>4136</v>
      </c>
    </row>
    <row r="260" spans="1:16" ht="15.75" x14ac:dyDescent="0.25">
      <c r="A260" s="16">
        <f t="shared" si="15"/>
        <v>254</v>
      </c>
      <c r="B260" s="48">
        <v>221058</v>
      </c>
      <c r="C260" s="26" t="s">
        <v>667</v>
      </c>
      <c r="D260" s="23" t="s">
        <v>968</v>
      </c>
      <c r="E260" s="20">
        <v>31</v>
      </c>
      <c r="F260" s="20">
        <v>3</v>
      </c>
      <c r="G260" s="20">
        <f t="shared" si="16"/>
        <v>28</v>
      </c>
      <c r="H260" s="21">
        <v>84.623236208123842</v>
      </c>
      <c r="I260" s="21">
        <f t="shared" si="17"/>
        <v>2369.4506138274674</v>
      </c>
      <c r="J260" s="20">
        <v>239</v>
      </c>
      <c r="K260" s="19"/>
      <c r="L260" s="49">
        <v>510</v>
      </c>
      <c r="M260" s="20">
        <v>80</v>
      </c>
      <c r="N260" s="22">
        <f t="shared" si="18"/>
        <v>3199</v>
      </c>
      <c r="O260" s="26">
        <v>612</v>
      </c>
      <c r="P260" s="24">
        <f t="shared" si="19"/>
        <v>3811</v>
      </c>
    </row>
    <row r="261" spans="1:16" ht="15.75" x14ac:dyDescent="0.25">
      <c r="A261" s="16">
        <f t="shared" si="15"/>
        <v>255</v>
      </c>
      <c r="B261" s="48">
        <v>221073</v>
      </c>
      <c r="C261" s="26" t="s">
        <v>669</v>
      </c>
      <c r="D261" s="23" t="s">
        <v>920</v>
      </c>
      <c r="E261" s="20">
        <v>31</v>
      </c>
      <c r="F261" s="20">
        <v>4</v>
      </c>
      <c r="G261" s="20">
        <f t="shared" si="16"/>
        <v>27</v>
      </c>
      <c r="H261" s="21">
        <v>84.623236208123842</v>
      </c>
      <c r="I261" s="21">
        <f t="shared" si="17"/>
        <v>2284.8273776193437</v>
      </c>
      <c r="J261" s="20">
        <v>277</v>
      </c>
      <c r="K261" s="19"/>
      <c r="L261" s="49">
        <v>0</v>
      </c>
      <c r="M261" s="20">
        <v>80</v>
      </c>
      <c r="N261" s="22">
        <f t="shared" si="18"/>
        <v>2642</v>
      </c>
      <c r="O261" s="26">
        <v>590</v>
      </c>
      <c r="P261" s="24">
        <f t="shared" si="19"/>
        <v>3232</v>
      </c>
    </row>
    <row r="262" spans="1:16" ht="15.75" x14ac:dyDescent="0.25">
      <c r="A262" s="16">
        <f t="shared" si="15"/>
        <v>256</v>
      </c>
      <c r="B262" s="48">
        <v>221092</v>
      </c>
      <c r="C262" s="26" t="s">
        <v>670</v>
      </c>
      <c r="D262" s="23" t="s">
        <v>954</v>
      </c>
      <c r="E262" s="20">
        <v>31</v>
      </c>
      <c r="F262" s="20">
        <v>2</v>
      </c>
      <c r="G262" s="20">
        <f t="shared" si="16"/>
        <v>29</v>
      </c>
      <c r="H262" s="21">
        <v>84.623236208123842</v>
      </c>
      <c r="I262" s="21">
        <f t="shared" si="17"/>
        <v>2454.0738500355915</v>
      </c>
      <c r="J262" s="20">
        <v>712</v>
      </c>
      <c r="K262" s="19"/>
      <c r="L262" s="49">
        <v>405</v>
      </c>
      <c r="M262" s="20">
        <v>80</v>
      </c>
      <c r="N262" s="22">
        <f t="shared" si="18"/>
        <v>3652</v>
      </c>
      <c r="O262" s="26">
        <v>634</v>
      </c>
      <c r="P262" s="24">
        <f t="shared" si="19"/>
        <v>4286</v>
      </c>
    </row>
    <row r="263" spans="1:16" ht="15.75" x14ac:dyDescent="0.25">
      <c r="A263" s="16">
        <f t="shared" ref="A263:A326" si="20">ROW()-ROW($A$6)</f>
        <v>257</v>
      </c>
      <c r="B263" s="48">
        <v>221093</v>
      </c>
      <c r="C263" s="26" t="s">
        <v>671</v>
      </c>
      <c r="D263" s="23" t="s">
        <v>941</v>
      </c>
      <c r="E263" s="20">
        <v>31</v>
      </c>
      <c r="F263" s="20">
        <v>2</v>
      </c>
      <c r="G263" s="20">
        <f t="shared" si="16"/>
        <v>29</v>
      </c>
      <c r="H263" s="21">
        <v>84.623236208123842</v>
      </c>
      <c r="I263" s="21">
        <f t="shared" si="17"/>
        <v>2454.0738500355915</v>
      </c>
      <c r="J263" s="20">
        <v>137</v>
      </c>
      <c r="K263" s="19"/>
      <c r="L263" s="49">
        <v>60</v>
      </c>
      <c r="M263" s="20">
        <v>80</v>
      </c>
      <c r="N263" s="22">
        <f t="shared" si="18"/>
        <v>2732</v>
      </c>
      <c r="O263" s="26">
        <v>634</v>
      </c>
      <c r="P263" s="24">
        <f t="shared" si="19"/>
        <v>3366</v>
      </c>
    </row>
    <row r="264" spans="1:16" ht="15.75" x14ac:dyDescent="0.25">
      <c r="A264" s="16">
        <f t="shared" si="20"/>
        <v>258</v>
      </c>
      <c r="B264" s="48">
        <v>221103</v>
      </c>
      <c r="C264" s="26" t="s">
        <v>672</v>
      </c>
      <c r="D264" s="23" t="s">
        <v>969</v>
      </c>
      <c r="E264" s="20">
        <v>31</v>
      </c>
      <c r="F264" s="20">
        <v>1</v>
      </c>
      <c r="G264" s="20">
        <f t="shared" ref="G264:G327" si="21">E264-F264</f>
        <v>30</v>
      </c>
      <c r="H264" s="21">
        <v>84.623236208123842</v>
      </c>
      <c r="I264" s="21">
        <f t="shared" ref="I264:I327" si="22">G264*H264</f>
        <v>2538.6970862437151</v>
      </c>
      <c r="J264" s="20">
        <f>50+49</f>
        <v>99</v>
      </c>
      <c r="K264" s="19"/>
      <c r="L264" s="49">
        <v>0</v>
      </c>
      <c r="M264" s="20">
        <v>80</v>
      </c>
      <c r="N264" s="22">
        <f t="shared" ref="N264:N327" si="23">ROUNDUP(I264+J264+K264+L264+M264,0)</f>
        <v>2718</v>
      </c>
      <c r="O264" s="26">
        <v>656</v>
      </c>
      <c r="P264" s="24">
        <f t="shared" ref="P264:P327" si="24">N264+O264</f>
        <v>3374</v>
      </c>
    </row>
    <row r="265" spans="1:16" ht="15.75" x14ac:dyDescent="0.25">
      <c r="A265" s="16">
        <f t="shared" si="20"/>
        <v>259</v>
      </c>
      <c r="B265" s="48">
        <v>221108</v>
      </c>
      <c r="C265" s="26" t="s">
        <v>674</v>
      </c>
      <c r="D265" s="23" t="s">
        <v>956</v>
      </c>
      <c r="E265" s="20">
        <v>31</v>
      </c>
      <c r="F265" s="20">
        <v>5</v>
      </c>
      <c r="G265" s="20">
        <f t="shared" si="21"/>
        <v>26</v>
      </c>
      <c r="H265" s="21">
        <v>84.623236208123842</v>
      </c>
      <c r="I265" s="21">
        <f t="shared" si="22"/>
        <v>2200.20414141122</v>
      </c>
      <c r="J265" s="20">
        <v>876</v>
      </c>
      <c r="K265" s="19"/>
      <c r="L265" s="49">
        <v>205</v>
      </c>
      <c r="M265" s="20">
        <v>80</v>
      </c>
      <c r="N265" s="22">
        <f t="shared" si="23"/>
        <v>3362</v>
      </c>
      <c r="O265" s="26">
        <v>568</v>
      </c>
      <c r="P265" s="24">
        <f t="shared" si="24"/>
        <v>3930</v>
      </c>
    </row>
    <row r="266" spans="1:16" ht="15.75" x14ac:dyDescent="0.25">
      <c r="A266" s="16">
        <f t="shared" si="20"/>
        <v>260</v>
      </c>
      <c r="B266" s="48">
        <v>221112</v>
      </c>
      <c r="C266" s="26" t="s">
        <v>675</v>
      </c>
      <c r="D266" s="23" t="s">
        <v>905</v>
      </c>
      <c r="E266" s="20">
        <v>31</v>
      </c>
      <c r="F266" s="20"/>
      <c r="G266" s="20">
        <f t="shared" si="21"/>
        <v>31</v>
      </c>
      <c r="H266" s="21">
        <v>84.623236208123842</v>
      </c>
      <c r="I266" s="21">
        <f t="shared" si="22"/>
        <v>2623.3203224518393</v>
      </c>
      <c r="J266" s="20">
        <v>99</v>
      </c>
      <c r="K266" s="19"/>
      <c r="L266" s="49">
        <v>0</v>
      </c>
      <c r="M266" s="20">
        <v>80</v>
      </c>
      <c r="N266" s="22">
        <f t="shared" si="23"/>
        <v>2803</v>
      </c>
      <c r="O266" s="26">
        <v>678</v>
      </c>
      <c r="P266" s="24">
        <f t="shared" si="24"/>
        <v>3481</v>
      </c>
    </row>
    <row r="267" spans="1:16" ht="15.75" x14ac:dyDescent="0.25">
      <c r="A267" s="16">
        <f t="shared" si="20"/>
        <v>261</v>
      </c>
      <c r="B267" s="48">
        <v>221115</v>
      </c>
      <c r="C267" s="26" t="s">
        <v>676</v>
      </c>
      <c r="D267" s="23" t="s">
        <v>969</v>
      </c>
      <c r="E267" s="20">
        <v>31</v>
      </c>
      <c r="F267" s="20">
        <v>4</v>
      </c>
      <c r="G267" s="20">
        <f t="shared" si="21"/>
        <v>27</v>
      </c>
      <c r="H267" s="21">
        <v>84.623236208123842</v>
      </c>
      <c r="I267" s="21">
        <f t="shared" si="22"/>
        <v>2284.8273776193437</v>
      </c>
      <c r="J267" s="20">
        <v>253</v>
      </c>
      <c r="K267" s="19"/>
      <c r="L267" s="49">
        <v>25</v>
      </c>
      <c r="M267" s="20">
        <v>80</v>
      </c>
      <c r="N267" s="22">
        <f t="shared" si="23"/>
        <v>2643</v>
      </c>
      <c r="O267" s="26">
        <v>590</v>
      </c>
      <c r="P267" s="24">
        <f t="shared" si="24"/>
        <v>3233</v>
      </c>
    </row>
    <row r="268" spans="1:16" ht="15.75" x14ac:dyDescent="0.25">
      <c r="A268" s="16">
        <f t="shared" si="20"/>
        <v>262</v>
      </c>
      <c r="B268" s="48">
        <v>221116</v>
      </c>
      <c r="C268" s="26" t="s">
        <v>677</v>
      </c>
      <c r="D268" s="23" t="s">
        <v>932</v>
      </c>
      <c r="E268" s="20">
        <v>31</v>
      </c>
      <c r="F268" s="20">
        <v>2</v>
      </c>
      <c r="G268" s="20">
        <f t="shared" si="21"/>
        <v>29</v>
      </c>
      <c r="H268" s="21">
        <v>84.623236208123842</v>
      </c>
      <c r="I268" s="21">
        <f t="shared" si="22"/>
        <v>2454.0738500355915</v>
      </c>
      <c r="J268" s="20">
        <v>479</v>
      </c>
      <c r="K268" s="19"/>
      <c r="L268" s="49">
        <v>677</v>
      </c>
      <c r="M268" s="20">
        <v>80</v>
      </c>
      <c r="N268" s="22">
        <f t="shared" si="23"/>
        <v>3691</v>
      </c>
      <c r="O268" s="26">
        <v>634</v>
      </c>
      <c r="P268" s="24">
        <f t="shared" si="24"/>
        <v>4325</v>
      </c>
    </row>
    <row r="269" spans="1:16" ht="15.75" x14ac:dyDescent="0.25">
      <c r="A269" s="16">
        <f t="shared" si="20"/>
        <v>263</v>
      </c>
      <c r="B269" s="48">
        <v>221121</v>
      </c>
      <c r="C269" s="26" t="s">
        <v>678</v>
      </c>
      <c r="D269" s="23" t="s">
        <v>955</v>
      </c>
      <c r="E269" s="20">
        <v>31</v>
      </c>
      <c r="F269" s="20">
        <v>3</v>
      </c>
      <c r="G269" s="20">
        <f t="shared" si="21"/>
        <v>28</v>
      </c>
      <c r="H269" s="21">
        <v>84.623236208123842</v>
      </c>
      <c r="I269" s="21">
        <f t="shared" si="22"/>
        <v>2369.4506138274674</v>
      </c>
      <c r="J269" s="20">
        <v>529</v>
      </c>
      <c r="K269" s="19"/>
      <c r="L269" s="49">
        <v>185</v>
      </c>
      <c r="M269" s="20">
        <v>80</v>
      </c>
      <c r="N269" s="22">
        <f t="shared" si="23"/>
        <v>3164</v>
      </c>
      <c r="O269" s="26">
        <v>612</v>
      </c>
      <c r="P269" s="24">
        <f t="shared" si="24"/>
        <v>3776</v>
      </c>
    </row>
    <row r="270" spans="1:16" ht="15.75" x14ac:dyDescent="0.25">
      <c r="A270" s="16">
        <f t="shared" si="20"/>
        <v>264</v>
      </c>
      <c r="B270" s="48">
        <v>221127</v>
      </c>
      <c r="C270" s="26" t="s">
        <v>679</v>
      </c>
      <c r="D270" s="23" t="s">
        <v>892</v>
      </c>
      <c r="E270" s="20">
        <v>31</v>
      </c>
      <c r="F270" s="20">
        <v>4</v>
      </c>
      <c r="G270" s="20">
        <f t="shared" si="21"/>
        <v>27</v>
      </c>
      <c r="H270" s="21">
        <v>84.623236208123842</v>
      </c>
      <c r="I270" s="21">
        <f t="shared" si="22"/>
        <v>2284.8273776193437</v>
      </c>
      <c r="J270" s="20">
        <v>1627</v>
      </c>
      <c r="K270" s="19"/>
      <c r="L270" s="49">
        <v>395</v>
      </c>
      <c r="M270" s="20">
        <v>80</v>
      </c>
      <c r="N270" s="22">
        <f t="shared" si="23"/>
        <v>4387</v>
      </c>
      <c r="O270" s="26">
        <v>590</v>
      </c>
      <c r="P270" s="24">
        <f t="shared" si="24"/>
        <v>4977</v>
      </c>
    </row>
    <row r="271" spans="1:16" ht="15.75" x14ac:dyDescent="0.25">
      <c r="A271" s="16">
        <f t="shared" si="20"/>
        <v>265</v>
      </c>
      <c r="B271" s="48">
        <v>221129</v>
      </c>
      <c r="C271" s="26" t="s">
        <v>680</v>
      </c>
      <c r="D271" s="23" t="s">
        <v>947</v>
      </c>
      <c r="E271" s="20">
        <v>31</v>
      </c>
      <c r="F271" s="20"/>
      <c r="G271" s="20">
        <f t="shared" si="21"/>
        <v>31</v>
      </c>
      <c r="H271" s="21">
        <v>84.623236208123842</v>
      </c>
      <c r="I271" s="21">
        <f t="shared" si="22"/>
        <v>2623.3203224518393</v>
      </c>
      <c r="J271" s="20">
        <v>433</v>
      </c>
      <c r="K271" s="19"/>
      <c r="L271" s="49">
        <v>670</v>
      </c>
      <c r="M271" s="20">
        <v>80</v>
      </c>
      <c r="N271" s="22">
        <f t="shared" si="23"/>
        <v>3807</v>
      </c>
      <c r="O271" s="26">
        <v>678</v>
      </c>
      <c r="P271" s="24">
        <f t="shared" si="24"/>
        <v>4485</v>
      </c>
    </row>
    <row r="272" spans="1:16" ht="15.75" x14ac:dyDescent="0.25">
      <c r="A272" s="16">
        <f t="shared" si="20"/>
        <v>266</v>
      </c>
      <c r="B272" s="48">
        <v>221156</v>
      </c>
      <c r="C272" s="26" t="s">
        <v>681</v>
      </c>
      <c r="D272" s="23" t="s">
        <v>961</v>
      </c>
      <c r="E272" s="20">
        <v>31</v>
      </c>
      <c r="F272" s="20"/>
      <c r="G272" s="20">
        <f t="shared" si="21"/>
        <v>31</v>
      </c>
      <c r="H272" s="21">
        <v>84.623236208123842</v>
      </c>
      <c r="I272" s="21">
        <f t="shared" si="22"/>
        <v>2623.3203224518393</v>
      </c>
      <c r="J272" s="20">
        <v>84</v>
      </c>
      <c r="K272" s="19"/>
      <c r="L272" s="49">
        <v>140</v>
      </c>
      <c r="M272" s="20">
        <v>80</v>
      </c>
      <c r="N272" s="22">
        <f t="shared" si="23"/>
        <v>2928</v>
      </c>
      <c r="O272" s="26">
        <v>678</v>
      </c>
      <c r="P272" s="24">
        <f t="shared" si="24"/>
        <v>3606</v>
      </c>
    </row>
    <row r="273" spans="1:16" ht="15.75" x14ac:dyDescent="0.25">
      <c r="A273" s="16">
        <f t="shared" si="20"/>
        <v>267</v>
      </c>
      <c r="B273" s="48">
        <v>221158</v>
      </c>
      <c r="C273" s="26" t="s">
        <v>682</v>
      </c>
      <c r="D273" s="23" t="s">
        <v>911</v>
      </c>
      <c r="E273" s="20">
        <v>31</v>
      </c>
      <c r="F273" s="20">
        <v>4</v>
      </c>
      <c r="G273" s="20">
        <f t="shared" si="21"/>
        <v>27</v>
      </c>
      <c r="H273" s="21">
        <v>84.623236208123842</v>
      </c>
      <c r="I273" s="21">
        <f t="shared" si="22"/>
        <v>2284.8273776193437</v>
      </c>
      <c r="J273" s="20">
        <v>282</v>
      </c>
      <c r="K273" s="19"/>
      <c r="L273" s="49">
        <v>125</v>
      </c>
      <c r="M273" s="20">
        <v>80</v>
      </c>
      <c r="N273" s="22">
        <f t="shared" si="23"/>
        <v>2772</v>
      </c>
      <c r="O273" s="26">
        <v>590</v>
      </c>
      <c r="P273" s="24">
        <f t="shared" si="24"/>
        <v>3362</v>
      </c>
    </row>
    <row r="274" spans="1:16" ht="15.75" x14ac:dyDescent="0.25">
      <c r="A274" s="16">
        <f t="shared" si="20"/>
        <v>268</v>
      </c>
      <c r="B274" s="48">
        <v>221159</v>
      </c>
      <c r="C274" s="26" t="s">
        <v>683</v>
      </c>
      <c r="D274" s="23" t="s">
        <v>965</v>
      </c>
      <c r="E274" s="20">
        <v>31</v>
      </c>
      <c r="F274" s="20">
        <v>5</v>
      </c>
      <c r="G274" s="20">
        <f t="shared" si="21"/>
        <v>26</v>
      </c>
      <c r="H274" s="21">
        <v>84.623236208123842</v>
      </c>
      <c r="I274" s="21">
        <f t="shared" si="22"/>
        <v>2200.20414141122</v>
      </c>
      <c r="J274" s="20">
        <v>351</v>
      </c>
      <c r="K274" s="19"/>
      <c r="L274" s="49">
        <v>195</v>
      </c>
      <c r="M274" s="20">
        <v>80</v>
      </c>
      <c r="N274" s="22">
        <f t="shared" si="23"/>
        <v>2827</v>
      </c>
      <c r="O274" s="26">
        <v>568</v>
      </c>
      <c r="P274" s="24">
        <f t="shared" si="24"/>
        <v>3395</v>
      </c>
    </row>
    <row r="275" spans="1:16" ht="15.75" x14ac:dyDescent="0.25">
      <c r="A275" s="16">
        <f t="shared" si="20"/>
        <v>269</v>
      </c>
      <c r="B275" s="48">
        <v>221162</v>
      </c>
      <c r="C275" s="26" t="s">
        <v>684</v>
      </c>
      <c r="D275" s="23" t="s">
        <v>894</v>
      </c>
      <c r="E275" s="20">
        <v>31</v>
      </c>
      <c r="F275" s="20">
        <v>2</v>
      </c>
      <c r="G275" s="20">
        <f t="shared" si="21"/>
        <v>29</v>
      </c>
      <c r="H275" s="21">
        <v>84.623236208123842</v>
      </c>
      <c r="I275" s="21">
        <f t="shared" si="22"/>
        <v>2454.0738500355915</v>
      </c>
      <c r="J275" s="20">
        <v>895</v>
      </c>
      <c r="K275" s="19"/>
      <c r="L275" s="49">
        <v>1075</v>
      </c>
      <c r="M275" s="20">
        <v>80</v>
      </c>
      <c r="N275" s="22">
        <f t="shared" si="23"/>
        <v>4505</v>
      </c>
      <c r="O275" s="26">
        <v>634</v>
      </c>
      <c r="P275" s="24">
        <f t="shared" si="24"/>
        <v>5139</v>
      </c>
    </row>
    <row r="276" spans="1:16" ht="15.75" x14ac:dyDescent="0.25">
      <c r="A276" s="16">
        <f t="shared" si="20"/>
        <v>270</v>
      </c>
      <c r="B276" s="48">
        <v>221182</v>
      </c>
      <c r="C276" s="26" t="s">
        <v>685</v>
      </c>
      <c r="D276" s="23" t="s">
        <v>872</v>
      </c>
      <c r="E276" s="20">
        <v>31</v>
      </c>
      <c r="F276" s="20">
        <v>6</v>
      </c>
      <c r="G276" s="20">
        <f t="shared" si="21"/>
        <v>25</v>
      </c>
      <c r="H276" s="21">
        <v>84.623236208123842</v>
      </c>
      <c r="I276" s="21">
        <f t="shared" si="22"/>
        <v>2115.5809052030959</v>
      </c>
      <c r="J276" s="20">
        <v>411</v>
      </c>
      <c r="K276" s="19"/>
      <c r="L276" s="49">
        <v>405</v>
      </c>
      <c r="M276" s="20">
        <v>80</v>
      </c>
      <c r="N276" s="22">
        <f t="shared" si="23"/>
        <v>3012</v>
      </c>
      <c r="O276" s="26">
        <v>546</v>
      </c>
      <c r="P276" s="24">
        <f t="shared" si="24"/>
        <v>3558</v>
      </c>
    </row>
    <row r="277" spans="1:16" ht="15.75" x14ac:dyDescent="0.25">
      <c r="A277" s="16">
        <f t="shared" si="20"/>
        <v>271</v>
      </c>
      <c r="B277" s="48">
        <v>221184</v>
      </c>
      <c r="C277" s="26" t="s">
        <v>687</v>
      </c>
      <c r="D277" s="23" t="s">
        <v>945</v>
      </c>
      <c r="E277" s="20">
        <v>31</v>
      </c>
      <c r="F277" s="20">
        <v>4</v>
      </c>
      <c r="G277" s="20">
        <f t="shared" si="21"/>
        <v>27</v>
      </c>
      <c r="H277" s="21">
        <v>84.623236208123842</v>
      </c>
      <c r="I277" s="21">
        <f t="shared" si="22"/>
        <v>2284.8273776193437</v>
      </c>
      <c r="J277" s="20">
        <v>136</v>
      </c>
      <c r="K277" s="19"/>
      <c r="L277" s="49">
        <v>520</v>
      </c>
      <c r="M277" s="20">
        <v>80</v>
      </c>
      <c r="N277" s="22">
        <f t="shared" si="23"/>
        <v>3021</v>
      </c>
      <c r="O277" s="26">
        <v>590</v>
      </c>
      <c r="P277" s="24">
        <f t="shared" si="24"/>
        <v>3611</v>
      </c>
    </row>
    <row r="278" spans="1:16" ht="15.75" x14ac:dyDescent="0.25">
      <c r="A278" s="16">
        <f t="shared" si="20"/>
        <v>272</v>
      </c>
      <c r="B278" s="48">
        <v>221187</v>
      </c>
      <c r="C278" s="26" t="s">
        <v>688</v>
      </c>
      <c r="D278" s="23" t="s">
        <v>968</v>
      </c>
      <c r="E278" s="20">
        <v>31</v>
      </c>
      <c r="F278" s="20">
        <v>4</v>
      </c>
      <c r="G278" s="20">
        <f t="shared" si="21"/>
        <v>27</v>
      </c>
      <c r="H278" s="21">
        <v>84.623236208123842</v>
      </c>
      <c r="I278" s="21">
        <f t="shared" si="22"/>
        <v>2284.8273776193437</v>
      </c>
      <c r="J278" s="20">
        <v>338</v>
      </c>
      <c r="K278" s="19"/>
      <c r="L278" s="49">
        <v>289</v>
      </c>
      <c r="M278" s="20">
        <v>80</v>
      </c>
      <c r="N278" s="22">
        <f t="shared" si="23"/>
        <v>2992</v>
      </c>
      <c r="O278" s="26">
        <v>590</v>
      </c>
      <c r="P278" s="24">
        <f t="shared" si="24"/>
        <v>3582</v>
      </c>
    </row>
    <row r="279" spans="1:16" ht="15.75" x14ac:dyDescent="0.25">
      <c r="A279" s="16">
        <f t="shared" si="20"/>
        <v>273</v>
      </c>
      <c r="B279" s="48">
        <v>221192</v>
      </c>
      <c r="C279" s="26" t="s">
        <v>689</v>
      </c>
      <c r="D279" s="23" t="s">
        <v>864</v>
      </c>
      <c r="E279" s="20">
        <v>31</v>
      </c>
      <c r="F279" s="20">
        <v>2</v>
      </c>
      <c r="G279" s="20">
        <f t="shared" si="21"/>
        <v>29</v>
      </c>
      <c r="H279" s="21">
        <v>84.623236208123842</v>
      </c>
      <c r="I279" s="21">
        <f t="shared" si="22"/>
        <v>2454.0738500355915</v>
      </c>
      <c r="J279" s="20">
        <v>90</v>
      </c>
      <c r="K279" s="19"/>
      <c r="L279" s="49">
        <v>515</v>
      </c>
      <c r="M279" s="20">
        <v>80</v>
      </c>
      <c r="N279" s="22">
        <f t="shared" si="23"/>
        <v>3140</v>
      </c>
      <c r="O279" s="26">
        <v>634</v>
      </c>
      <c r="P279" s="24">
        <f t="shared" si="24"/>
        <v>3774</v>
      </c>
    </row>
    <row r="280" spans="1:16" ht="15.75" x14ac:dyDescent="0.25">
      <c r="A280" s="16">
        <f t="shared" si="20"/>
        <v>274</v>
      </c>
      <c r="B280" s="48">
        <v>221198</v>
      </c>
      <c r="C280" s="26" t="s">
        <v>690</v>
      </c>
      <c r="D280" s="23" t="s">
        <v>960</v>
      </c>
      <c r="E280" s="20">
        <v>31</v>
      </c>
      <c r="F280" s="20">
        <v>2</v>
      </c>
      <c r="G280" s="20">
        <f t="shared" si="21"/>
        <v>29</v>
      </c>
      <c r="H280" s="21">
        <v>84.623236208123842</v>
      </c>
      <c r="I280" s="21">
        <f t="shared" si="22"/>
        <v>2454.0738500355915</v>
      </c>
      <c r="J280" s="20">
        <v>114</v>
      </c>
      <c r="K280" s="19"/>
      <c r="L280" s="49">
        <v>275</v>
      </c>
      <c r="M280" s="20">
        <v>80</v>
      </c>
      <c r="N280" s="22">
        <f t="shared" si="23"/>
        <v>2924</v>
      </c>
      <c r="O280" s="26">
        <v>634</v>
      </c>
      <c r="P280" s="24">
        <f t="shared" si="24"/>
        <v>3558</v>
      </c>
    </row>
    <row r="281" spans="1:16" ht="15.75" x14ac:dyDescent="0.25">
      <c r="A281" s="16">
        <f t="shared" si="20"/>
        <v>275</v>
      </c>
      <c r="B281" s="48">
        <v>221201</v>
      </c>
      <c r="C281" s="26" t="s">
        <v>256</v>
      </c>
      <c r="D281" s="23" t="s">
        <v>966</v>
      </c>
      <c r="E281" s="20">
        <v>31</v>
      </c>
      <c r="F281" s="20">
        <v>1</v>
      </c>
      <c r="G281" s="20">
        <f t="shared" si="21"/>
        <v>30</v>
      </c>
      <c r="H281" s="21">
        <v>84.623236208123842</v>
      </c>
      <c r="I281" s="21">
        <f t="shared" si="22"/>
        <v>2538.6970862437151</v>
      </c>
      <c r="J281" s="20">
        <v>187</v>
      </c>
      <c r="K281" s="19"/>
      <c r="L281" s="49">
        <v>400</v>
      </c>
      <c r="M281" s="20">
        <v>80</v>
      </c>
      <c r="N281" s="22">
        <f t="shared" si="23"/>
        <v>3206</v>
      </c>
      <c r="O281" s="26">
        <v>656</v>
      </c>
      <c r="P281" s="24">
        <f t="shared" si="24"/>
        <v>3862</v>
      </c>
    </row>
    <row r="282" spans="1:16" ht="15.75" x14ac:dyDescent="0.25">
      <c r="A282" s="16">
        <f t="shared" si="20"/>
        <v>276</v>
      </c>
      <c r="B282" s="48">
        <v>221203</v>
      </c>
      <c r="C282" s="26" t="s">
        <v>256</v>
      </c>
      <c r="D282" s="23" t="s">
        <v>885</v>
      </c>
      <c r="E282" s="20">
        <v>31</v>
      </c>
      <c r="F282" s="20">
        <v>2</v>
      </c>
      <c r="G282" s="20">
        <f t="shared" si="21"/>
        <v>29</v>
      </c>
      <c r="H282" s="21">
        <v>84.623236208123842</v>
      </c>
      <c r="I282" s="21">
        <f t="shared" si="22"/>
        <v>2454.0738500355915</v>
      </c>
      <c r="J282" s="20">
        <v>476</v>
      </c>
      <c r="K282" s="19"/>
      <c r="L282" s="49">
        <v>285</v>
      </c>
      <c r="M282" s="20">
        <v>80</v>
      </c>
      <c r="N282" s="22">
        <f t="shared" si="23"/>
        <v>3296</v>
      </c>
      <c r="O282" s="26">
        <v>634</v>
      </c>
      <c r="P282" s="24">
        <f t="shared" si="24"/>
        <v>3930</v>
      </c>
    </row>
    <row r="283" spans="1:16" ht="15.75" x14ac:dyDescent="0.25">
      <c r="A283" s="16">
        <f t="shared" si="20"/>
        <v>277</v>
      </c>
      <c r="B283" s="48">
        <v>221224</v>
      </c>
      <c r="C283" s="26" t="s">
        <v>691</v>
      </c>
      <c r="D283" s="23" t="s">
        <v>890</v>
      </c>
      <c r="E283" s="20">
        <v>31</v>
      </c>
      <c r="F283" s="20"/>
      <c r="G283" s="20">
        <f t="shared" si="21"/>
        <v>31</v>
      </c>
      <c r="H283" s="21">
        <v>84.623236208123842</v>
      </c>
      <c r="I283" s="21">
        <f t="shared" si="22"/>
        <v>2623.3203224518393</v>
      </c>
      <c r="J283" s="20">
        <v>286</v>
      </c>
      <c r="K283" s="19"/>
      <c r="L283" s="49">
        <v>360</v>
      </c>
      <c r="M283" s="20">
        <v>80</v>
      </c>
      <c r="N283" s="22">
        <f t="shared" si="23"/>
        <v>3350</v>
      </c>
      <c r="O283" s="26">
        <v>678</v>
      </c>
      <c r="P283" s="24">
        <f t="shared" si="24"/>
        <v>4028</v>
      </c>
    </row>
    <row r="284" spans="1:16" ht="15.75" x14ac:dyDescent="0.25">
      <c r="A284" s="16">
        <f t="shared" si="20"/>
        <v>278</v>
      </c>
      <c r="B284" s="48">
        <v>221225</v>
      </c>
      <c r="C284" s="26" t="s">
        <v>692</v>
      </c>
      <c r="D284" s="23" t="s">
        <v>964</v>
      </c>
      <c r="E284" s="20">
        <v>31</v>
      </c>
      <c r="F284" s="20">
        <v>4</v>
      </c>
      <c r="G284" s="20">
        <f t="shared" si="21"/>
        <v>27</v>
      </c>
      <c r="H284" s="21">
        <v>84.623236208123842</v>
      </c>
      <c r="I284" s="21">
        <f t="shared" si="22"/>
        <v>2284.8273776193437</v>
      </c>
      <c r="J284" s="20">
        <f>35+56</f>
        <v>91</v>
      </c>
      <c r="K284" s="19"/>
      <c r="L284" s="49">
        <v>315</v>
      </c>
      <c r="M284" s="20">
        <v>80</v>
      </c>
      <c r="N284" s="22">
        <f t="shared" si="23"/>
        <v>2771</v>
      </c>
      <c r="O284" s="26">
        <v>590</v>
      </c>
      <c r="P284" s="24">
        <f t="shared" si="24"/>
        <v>3361</v>
      </c>
    </row>
    <row r="285" spans="1:16" ht="15.75" x14ac:dyDescent="0.25">
      <c r="A285" s="16">
        <f t="shared" si="20"/>
        <v>279</v>
      </c>
      <c r="B285" s="48">
        <v>221226</v>
      </c>
      <c r="C285" s="26" t="s">
        <v>693</v>
      </c>
      <c r="D285" s="23" t="s">
        <v>868</v>
      </c>
      <c r="E285" s="20">
        <v>31</v>
      </c>
      <c r="F285" s="20">
        <v>3</v>
      </c>
      <c r="G285" s="20">
        <f t="shared" si="21"/>
        <v>28</v>
      </c>
      <c r="H285" s="21">
        <v>84.623236208123842</v>
      </c>
      <c r="I285" s="21">
        <f t="shared" si="22"/>
        <v>2369.4506138274674</v>
      </c>
      <c r="J285" s="20">
        <v>352</v>
      </c>
      <c r="K285" s="19"/>
      <c r="L285" s="49">
        <v>260</v>
      </c>
      <c r="M285" s="20">
        <v>80</v>
      </c>
      <c r="N285" s="22">
        <f t="shared" si="23"/>
        <v>3062</v>
      </c>
      <c r="O285" s="26">
        <v>612</v>
      </c>
      <c r="P285" s="24">
        <f t="shared" si="24"/>
        <v>3674</v>
      </c>
    </row>
    <row r="286" spans="1:16" ht="15.75" x14ac:dyDescent="0.25">
      <c r="A286" s="16">
        <f t="shared" si="20"/>
        <v>280</v>
      </c>
      <c r="B286" s="48">
        <v>221233</v>
      </c>
      <c r="C286" s="26" t="s">
        <v>694</v>
      </c>
      <c r="D286" s="23" t="s">
        <v>931</v>
      </c>
      <c r="E286" s="20">
        <v>31</v>
      </c>
      <c r="F286" s="20">
        <v>5</v>
      </c>
      <c r="G286" s="20">
        <f t="shared" si="21"/>
        <v>26</v>
      </c>
      <c r="H286" s="21">
        <v>84.623236208123842</v>
      </c>
      <c r="I286" s="21">
        <f t="shared" si="22"/>
        <v>2200.20414141122</v>
      </c>
      <c r="J286" s="20">
        <v>569</v>
      </c>
      <c r="K286" s="19"/>
      <c r="L286" s="49">
        <v>295</v>
      </c>
      <c r="M286" s="20">
        <v>80</v>
      </c>
      <c r="N286" s="22">
        <f t="shared" si="23"/>
        <v>3145</v>
      </c>
      <c r="O286" s="26">
        <v>568</v>
      </c>
      <c r="P286" s="24">
        <f t="shared" si="24"/>
        <v>3713</v>
      </c>
    </row>
    <row r="287" spans="1:16" ht="15.75" x14ac:dyDescent="0.25">
      <c r="A287" s="16">
        <f t="shared" si="20"/>
        <v>281</v>
      </c>
      <c r="B287" s="48">
        <v>221236</v>
      </c>
      <c r="C287" s="26" t="s">
        <v>72</v>
      </c>
      <c r="D287" s="23" t="s">
        <v>928</v>
      </c>
      <c r="E287" s="20">
        <v>31</v>
      </c>
      <c r="F287" s="20">
        <v>4</v>
      </c>
      <c r="G287" s="20">
        <f t="shared" si="21"/>
        <v>27</v>
      </c>
      <c r="H287" s="21">
        <v>84.623236208123842</v>
      </c>
      <c r="I287" s="21">
        <f t="shared" si="22"/>
        <v>2284.8273776193437</v>
      </c>
      <c r="J287" s="20">
        <v>526</v>
      </c>
      <c r="K287" s="19"/>
      <c r="L287" s="49">
        <v>395</v>
      </c>
      <c r="M287" s="20">
        <v>80</v>
      </c>
      <c r="N287" s="22">
        <f t="shared" si="23"/>
        <v>3286</v>
      </c>
      <c r="O287" s="26">
        <v>590</v>
      </c>
      <c r="P287" s="24">
        <f t="shared" si="24"/>
        <v>3876</v>
      </c>
    </row>
    <row r="288" spans="1:16" ht="15.75" x14ac:dyDescent="0.25">
      <c r="A288" s="16">
        <f t="shared" si="20"/>
        <v>282</v>
      </c>
      <c r="B288" s="48">
        <v>221237</v>
      </c>
      <c r="C288" s="26" t="s">
        <v>695</v>
      </c>
      <c r="D288" s="23" t="s">
        <v>953</v>
      </c>
      <c r="E288" s="20">
        <v>31</v>
      </c>
      <c r="F288" s="20">
        <v>2</v>
      </c>
      <c r="G288" s="20">
        <f t="shared" si="21"/>
        <v>29</v>
      </c>
      <c r="H288" s="21">
        <v>84.623236208123842</v>
      </c>
      <c r="I288" s="21">
        <f t="shared" si="22"/>
        <v>2454.0738500355915</v>
      </c>
      <c r="J288" s="20">
        <f>77+339</f>
        <v>416</v>
      </c>
      <c r="K288" s="19"/>
      <c r="L288" s="49">
        <v>135</v>
      </c>
      <c r="M288" s="20">
        <v>80</v>
      </c>
      <c r="N288" s="22">
        <f t="shared" si="23"/>
        <v>3086</v>
      </c>
      <c r="O288" s="26">
        <v>634</v>
      </c>
      <c r="P288" s="24">
        <f t="shared" si="24"/>
        <v>3720</v>
      </c>
    </row>
    <row r="289" spans="1:16" ht="15.75" x14ac:dyDescent="0.25">
      <c r="A289" s="16">
        <f t="shared" si="20"/>
        <v>283</v>
      </c>
      <c r="B289" s="48">
        <v>221360</v>
      </c>
      <c r="C289" s="26" t="s">
        <v>696</v>
      </c>
      <c r="D289" s="23" t="s">
        <v>831</v>
      </c>
      <c r="E289" s="20">
        <v>31</v>
      </c>
      <c r="F289" s="20"/>
      <c r="G289" s="20">
        <f t="shared" si="21"/>
        <v>31</v>
      </c>
      <c r="H289" s="21">
        <v>84.623236208123842</v>
      </c>
      <c r="I289" s="21">
        <f t="shared" si="22"/>
        <v>2623.3203224518393</v>
      </c>
      <c r="J289" s="20">
        <v>385</v>
      </c>
      <c r="K289" s="19"/>
      <c r="L289" s="49">
        <v>60</v>
      </c>
      <c r="M289" s="20">
        <v>80</v>
      </c>
      <c r="N289" s="22">
        <f t="shared" si="23"/>
        <v>3149</v>
      </c>
      <c r="O289" s="26">
        <v>463</v>
      </c>
      <c r="P289" s="24">
        <f t="shared" si="24"/>
        <v>3612</v>
      </c>
    </row>
    <row r="290" spans="1:16" ht="15.75" x14ac:dyDescent="0.25">
      <c r="A290" s="16">
        <f t="shared" si="20"/>
        <v>284</v>
      </c>
      <c r="B290" s="48">
        <v>230004</v>
      </c>
      <c r="C290" s="26" t="s">
        <v>76</v>
      </c>
      <c r="D290" s="23" t="s">
        <v>970</v>
      </c>
      <c r="E290" s="20">
        <v>31</v>
      </c>
      <c r="F290" s="20">
        <v>2</v>
      </c>
      <c r="G290" s="20">
        <f t="shared" si="21"/>
        <v>29</v>
      </c>
      <c r="H290" s="21">
        <v>84.623236208123842</v>
      </c>
      <c r="I290" s="21">
        <f t="shared" si="22"/>
        <v>2454.0738500355915</v>
      </c>
      <c r="J290" s="20">
        <v>267</v>
      </c>
      <c r="K290" s="19"/>
      <c r="L290" s="49">
        <v>355</v>
      </c>
      <c r="M290" s="20">
        <v>80</v>
      </c>
      <c r="N290" s="22">
        <f t="shared" si="23"/>
        <v>3157</v>
      </c>
      <c r="O290" s="26">
        <v>433</v>
      </c>
      <c r="P290" s="24">
        <f t="shared" si="24"/>
        <v>3590</v>
      </c>
    </row>
    <row r="291" spans="1:16" ht="15.75" x14ac:dyDescent="0.25">
      <c r="A291" s="16">
        <f t="shared" si="20"/>
        <v>285</v>
      </c>
      <c r="B291" s="48">
        <v>230014</v>
      </c>
      <c r="C291" s="26" t="s">
        <v>77</v>
      </c>
      <c r="D291" s="23" t="s">
        <v>971</v>
      </c>
      <c r="E291" s="20">
        <v>31</v>
      </c>
      <c r="F291" s="20">
        <v>3</v>
      </c>
      <c r="G291" s="20">
        <f t="shared" si="21"/>
        <v>28</v>
      </c>
      <c r="H291" s="21">
        <v>84.623236208123842</v>
      </c>
      <c r="I291" s="21">
        <f t="shared" si="22"/>
        <v>2369.4506138274674</v>
      </c>
      <c r="J291" s="20">
        <f>162+407</f>
        <v>569</v>
      </c>
      <c r="K291" s="19"/>
      <c r="L291" s="49">
        <v>650</v>
      </c>
      <c r="M291" s="20">
        <v>80</v>
      </c>
      <c r="N291" s="22">
        <f t="shared" si="23"/>
        <v>3669</v>
      </c>
      <c r="O291" s="26">
        <v>418</v>
      </c>
      <c r="P291" s="24">
        <f t="shared" si="24"/>
        <v>4087</v>
      </c>
    </row>
    <row r="292" spans="1:16" ht="15.75" x14ac:dyDescent="0.25">
      <c r="A292" s="16">
        <f t="shared" si="20"/>
        <v>286</v>
      </c>
      <c r="B292" s="48">
        <v>230018</v>
      </c>
      <c r="C292" s="26" t="s">
        <v>78</v>
      </c>
      <c r="D292" s="23" t="s">
        <v>972</v>
      </c>
      <c r="E292" s="20">
        <v>31</v>
      </c>
      <c r="F292" s="20">
        <v>1</v>
      </c>
      <c r="G292" s="20">
        <f t="shared" si="21"/>
        <v>30</v>
      </c>
      <c r="H292" s="21">
        <v>84.623236208123842</v>
      </c>
      <c r="I292" s="21">
        <f t="shared" si="22"/>
        <v>2538.6970862437151</v>
      </c>
      <c r="J292" s="20">
        <v>61</v>
      </c>
      <c r="K292" s="19"/>
      <c r="L292" s="49">
        <v>0</v>
      </c>
      <c r="M292" s="20">
        <v>80</v>
      </c>
      <c r="N292" s="22">
        <f t="shared" si="23"/>
        <v>2680</v>
      </c>
      <c r="O292" s="26">
        <v>448</v>
      </c>
      <c r="P292" s="24">
        <f t="shared" si="24"/>
        <v>3128</v>
      </c>
    </row>
    <row r="293" spans="1:16" ht="15.75" x14ac:dyDescent="0.25">
      <c r="A293" s="16">
        <f t="shared" si="20"/>
        <v>287</v>
      </c>
      <c r="B293" s="48">
        <v>230022</v>
      </c>
      <c r="C293" s="26" t="s">
        <v>79</v>
      </c>
      <c r="D293" s="23" t="s">
        <v>973</v>
      </c>
      <c r="E293" s="20">
        <v>31</v>
      </c>
      <c r="F293" s="20">
        <v>2</v>
      </c>
      <c r="G293" s="20">
        <f t="shared" si="21"/>
        <v>29</v>
      </c>
      <c r="H293" s="21">
        <v>84.623236208123842</v>
      </c>
      <c r="I293" s="21">
        <f t="shared" si="22"/>
        <v>2454.0738500355915</v>
      </c>
      <c r="J293" s="20">
        <v>30</v>
      </c>
      <c r="K293" s="19"/>
      <c r="L293" s="49">
        <v>975</v>
      </c>
      <c r="M293" s="20">
        <v>80</v>
      </c>
      <c r="N293" s="22">
        <f t="shared" si="23"/>
        <v>3540</v>
      </c>
      <c r="O293" s="26">
        <v>433</v>
      </c>
      <c r="P293" s="24">
        <f t="shared" si="24"/>
        <v>3973</v>
      </c>
    </row>
    <row r="294" spans="1:16" ht="15.75" x14ac:dyDescent="0.25">
      <c r="A294" s="16">
        <f t="shared" si="20"/>
        <v>288</v>
      </c>
      <c r="B294" s="48">
        <v>230026</v>
      </c>
      <c r="C294" s="26" t="s">
        <v>80</v>
      </c>
      <c r="D294" s="23" t="s">
        <v>974</v>
      </c>
      <c r="E294" s="20">
        <v>31</v>
      </c>
      <c r="F294" s="20"/>
      <c r="G294" s="20">
        <f t="shared" si="21"/>
        <v>31</v>
      </c>
      <c r="H294" s="21">
        <v>84.623236208123842</v>
      </c>
      <c r="I294" s="21">
        <f t="shared" si="22"/>
        <v>2623.3203224518393</v>
      </c>
      <c r="J294" s="20">
        <v>192</v>
      </c>
      <c r="K294" s="19"/>
      <c r="L294" s="49">
        <v>100</v>
      </c>
      <c r="M294" s="20">
        <v>80</v>
      </c>
      <c r="N294" s="22">
        <f t="shared" si="23"/>
        <v>2996</v>
      </c>
      <c r="O294" s="26">
        <v>463</v>
      </c>
      <c r="P294" s="24">
        <f t="shared" si="24"/>
        <v>3459</v>
      </c>
    </row>
    <row r="295" spans="1:16" ht="15.75" x14ac:dyDescent="0.25">
      <c r="A295" s="16">
        <f t="shared" si="20"/>
        <v>289</v>
      </c>
      <c r="B295" s="48">
        <v>230028</v>
      </c>
      <c r="C295" s="26" t="s">
        <v>81</v>
      </c>
      <c r="D295" s="23" t="s">
        <v>975</v>
      </c>
      <c r="E295" s="20">
        <v>31</v>
      </c>
      <c r="F295" s="20">
        <v>10</v>
      </c>
      <c r="G295" s="20">
        <f t="shared" si="21"/>
        <v>21</v>
      </c>
      <c r="H295" s="21">
        <v>84.623236208123842</v>
      </c>
      <c r="I295" s="21">
        <f t="shared" si="22"/>
        <v>1777.0879603706007</v>
      </c>
      <c r="J295" s="20">
        <v>234</v>
      </c>
      <c r="K295" s="19"/>
      <c r="L295" s="49">
        <v>400</v>
      </c>
      <c r="M295" s="20">
        <v>80</v>
      </c>
      <c r="N295" s="22">
        <f t="shared" si="23"/>
        <v>2492</v>
      </c>
      <c r="O295" s="26">
        <v>313</v>
      </c>
      <c r="P295" s="24">
        <f t="shared" si="24"/>
        <v>2805</v>
      </c>
    </row>
    <row r="296" spans="1:16" ht="15.75" x14ac:dyDescent="0.25">
      <c r="A296" s="16">
        <f t="shared" si="20"/>
        <v>290</v>
      </c>
      <c r="B296" s="48">
        <v>230031</v>
      </c>
      <c r="C296" s="26" t="s">
        <v>82</v>
      </c>
      <c r="D296" s="23" t="s">
        <v>976</v>
      </c>
      <c r="E296" s="20">
        <v>31</v>
      </c>
      <c r="F296" s="20">
        <v>4</v>
      </c>
      <c r="G296" s="20">
        <f t="shared" si="21"/>
        <v>27</v>
      </c>
      <c r="H296" s="21">
        <v>84.623236208123842</v>
      </c>
      <c r="I296" s="21">
        <f t="shared" si="22"/>
        <v>2284.8273776193437</v>
      </c>
      <c r="J296" s="20">
        <v>2741</v>
      </c>
      <c r="K296" s="19"/>
      <c r="L296" s="49">
        <v>0</v>
      </c>
      <c r="M296" s="20">
        <v>80</v>
      </c>
      <c r="N296" s="22">
        <f t="shared" si="23"/>
        <v>5106</v>
      </c>
      <c r="O296" s="26">
        <v>590</v>
      </c>
      <c r="P296" s="24">
        <f t="shared" si="24"/>
        <v>5696</v>
      </c>
    </row>
    <row r="297" spans="1:16" ht="15.75" x14ac:dyDescent="0.25">
      <c r="A297" s="16">
        <f t="shared" si="20"/>
        <v>291</v>
      </c>
      <c r="B297" s="48">
        <v>230035</v>
      </c>
      <c r="C297" s="26" t="s">
        <v>83</v>
      </c>
      <c r="D297" s="23" t="s">
        <v>977</v>
      </c>
      <c r="E297" s="20">
        <v>31</v>
      </c>
      <c r="F297" s="20">
        <v>4</v>
      </c>
      <c r="G297" s="20">
        <f t="shared" si="21"/>
        <v>27</v>
      </c>
      <c r="H297" s="21">
        <v>84.623236208123842</v>
      </c>
      <c r="I297" s="21">
        <f t="shared" si="22"/>
        <v>2284.8273776193437</v>
      </c>
      <c r="J297" s="20">
        <v>567</v>
      </c>
      <c r="K297" s="19"/>
      <c r="L297" s="49">
        <v>280</v>
      </c>
      <c r="M297" s="20">
        <v>80</v>
      </c>
      <c r="N297" s="22">
        <f t="shared" si="23"/>
        <v>3212</v>
      </c>
      <c r="O297" s="26">
        <v>403</v>
      </c>
      <c r="P297" s="24">
        <f t="shared" si="24"/>
        <v>3615</v>
      </c>
    </row>
    <row r="298" spans="1:16" ht="15.75" x14ac:dyDescent="0.25">
      <c r="A298" s="16">
        <f t="shared" si="20"/>
        <v>292</v>
      </c>
      <c r="B298" s="48">
        <v>230037</v>
      </c>
      <c r="C298" s="26" t="s">
        <v>84</v>
      </c>
      <c r="D298" s="23" t="s">
        <v>978</v>
      </c>
      <c r="E298" s="20">
        <v>31</v>
      </c>
      <c r="F298" s="20"/>
      <c r="G298" s="20">
        <f t="shared" si="21"/>
        <v>31</v>
      </c>
      <c r="H298" s="21">
        <v>84.623236208123842</v>
      </c>
      <c r="I298" s="21">
        <f t="shared" si="22"/>
        <v>2623.3203224518393</v>
      </c>
      <c r="J298" s="20">
        <v>1652</v>
      </c>
      <c r="K298" s="19"/>
      <c r="L298" s="49">
        <v>370</v>
      </c>
      <c r="M298" s="20">
        <v>80</v>
      </c>
      <c r="N298" s="22">
        <f t="shared" si="23"/>
        <v>4726</v>
      </c>
      <c r="O298" s="26">
        <v>463</v>
      </c>
      <c r="P298" s="24">
        <f t="shared" si="24"/>
        <v>5189</v>
      </c>
    </row>
    <row r="299" spans="1:16" ht="15.75" x14ac:dyDescent="0.25">
      <c r="A299" s="16">
        <f t="shared" si="20"/>
        <v>293</v>
      </c>
      <c r="B299" s="48">
        <v>230045</v>
      </c>
      <c r="C299" s="26" t="s">
        <v>85</v>
      </c>
      <c r="D299" s="23" t="s">
        <v>974</v>
      </c>
      <c r="E299" s="20">
        <v>31</v>
      </c>
      <c r="F299" s="20">
        <v>2</v>
      </c>
      <c r="G299" s="20">
        <f t="shared" si="21"/>
        <v>29</v>
      </c>
      <c r="H299" s="21">
        <v>84.623236208123842</v>
      </c>
      <c r="I299" s="21">
        <f t="shared" si="22"/>
        <v>2454.0738500355915</v>
      </c>
      <c r="J299" s="20">
        <v>875</v>
      </c>
      <c r="K299" s="19"/>
      <c r="L299" s="49">
        <v>1075</v>
      </c>
      <c r="M299" s="20">
        <v>80</v>
      </c>
      <c r="N299" s="22">
        <f t="shared" si="23"/>
        <v>4485</v>
      </c>
      <c r="O299" s="26">
        <v>433</v>
      </c>
      <c r="P299" s="24">
        <f t="shared" si="24"/>
        <v>4918</v>
      </c>
    </row>
    <row r="300" spans="1:16" ht="15.75" x14ac:dyDescent="0.25">
      <c r="A300" s="16">
        <f t="shared" si="20"/>
        <v>294</v>
      </c>
      <c r="B300" s="48">
        <v>230046</v>
      </c>
      <c r="C300" s="26" t="s">
        <v>85</v>
      </c>
      <c r="D300" s="23" t="s">
        <v>979</v>
      </c>
      <c r="E300" s="20">
        <v>31</v>
      </c>
      <c r="F300" s="20">
        <v>2</v>
      </c>
      <c r="G300" s="20">
        <f t="shared" si="21"/>
        <v>29</v>
      </c>
      <c r="H300" s="21">
        <v>84.623236208123842</v>
      </c>
      <c r="I300" s="21">
        <f t="shared" si="22"/>
        <v>2454.0738500355915</v>
      </c>
      <c r="J300" s="20"/>
      <c r="K300" s="19"/>
      <c r="L300" s="49">
        <v>0</v>
      </c>
      <c r="M300" s="20">
        <v>80</v>
      </c>
      <c r="N300" s="22">
        <f t="shared" si="23"/>
        <v>2535</v>
      </c>
      <c r="O300" s="26">
        <v>433</v>
      </c>
      <c r="P300" s="24">
        <f t="shared" si="24"/>
        <v>2968</v>
      </c>
    </row>
    <row r="301" spans="1:16" ht="15.75" x14ac:dyDescent="0.25">
      <c r="A301" s="16">
        <f t="shared" si="20"/>
        <v>295</v>
      </c>
      <c r="B301" s="48">
        <v>230056</v>
      </c>
      <c r="C301" s="26" t="s">
        <v>86</v>
      </c>
      <c r="D301" s="23" t="s">
        <v>980</v>
      </c>
      <c r="E301" s="20">
        <v>31</v>
      </c>
      <c r="F301" s="20">
        <v>2</v>
      </c>
      <c r="G301" s="20">
        <f t="shared" si="21"/>
        <v>29</v>
      </c>
      <c r="H301" s="21">
        <v>84.623236208123842</v>
      </c>
      <c r="I301" s="21">
        <f t="shared" si="22"/>
        <v>2454.0738500355915</v>
      </c>
      <c r="J301" s="20">
        <v>1236</v>
      </c>
      <c r="K301" s="19"/>
      <c r="L301" s="49">
        <v>580</v>
      </c>
      <c r="M301" s="20">
        <v>80</v>
      </c>
      <c r="N301" s="22">
        <f t="shared" si="23"/>
        <v>4351</v>
      </c>
      <c r="O301" s="26">
        <v>433</v>
      </c>
      <c r="P301" s="24">
        <f t="shared" si="24"/>
        <v>4784</v>
      </c>
    </row>
    <row r="302" spans="1:16" ht="15.75" x14ac:dyDescent="0.25">
      <c r="A302" s="16">
        <f t="shared" si="20"/>
        <v>296</v>
      </c>
      <c r="B302" s="48">
        <v>230066</v>
      </c>
      <c r="C302" s="26" t="s">
        <v>87</v>
      </c>
      <c r="D302" s="23" t="s">
        <v>981</v>
      </c>
      <c r="E302" s="20">
        <v>31</v>
      </c>
      <c r="F302" s="20">
        <v>2</v>
      </c>
      <c r="G302" s="20">
        <f t="shared" si="21"/>
        <v>29</v>
      </c>
      <c r="H302" s="21">
        <v>84.623236208123842</v>
      </c>
      <c r="I302" s="21">
        <f t="shared" si="22"/>
        <v>2454.0738500355915</v>
      </c>
      <c r="J302" s="20">
        <v>476</v>
      </c>
      <c r="K302" s="19"/>
      <c r="L302" s="49">
        <v>615</v>
      </c>
      <c r="M302" s="20">
        <v>80</v>
      </c>
      <c r="N302" s="22">
        <f t="shared" si="23"/>
        <v>3626</v>
      </c>
      <c r="O302" s="26">
        <v>433</v>
      </c>
      <c r="P302" s="24">
        <f t="shared" si="24"/>
        <v>4059</v>
      </c>
    </row>
    <row r="303" spans="1:16" ht="15.75" x14ac:dyDescent="0.25">
      <c r="A303" s="16">
        <f t="shared" si="20"/>
        <v>297</v>
      </c>
      <c r="B303" s="48">
        <v>230074</v>
      </c>
      <c r="C303" s="26" t="s">
        <v>88</v>
      </c>
      <c r="D303" s="23" t="s">
        <v>982</v>
      </c>
      <c r="E303" s="20">
        <v>31</v>
      </c>
      <c r="F303" s="20">
        <v>3</v>
      </c>
      <c r="G303" s="20">
        <f t="shared" si="21"/>
        <v>28</v>
      </c>
      <c r="H303" s="21">
        <v>84.623236208123842</v>
      </c>
      <c r="I303" s="21">
        <f t="shared" si="22"/>
        <v>2369.4506138274674</v>
      </c>
      <c r="J303" s="20"/>
      <c r="K303" s="19"/>
      <c r="L303" s="49">
        <v>25</v>
      </c>
      <c r="M303" s="20">
        <v>80</v>
      </c>
      <c r="N303" s="22">
        <f t="shared" si="23"/>
        <v>2475</v>
      </c>
      <c r="O303" s="26">
        <v>418</v>
      </c>
      <c r="P303" s="24">
        <f t="shared" si="24"/>
        <v>2893</v>
      </c>
    </row>
    <row r="304" spans="1:16" ht="15.75" x14ac:dyDescent="0.25">
      <c r="A304" s="16">
        <f t="shared" si="20"/>
        <v>298</v>
      </c>
      <c r="B304" s="48">
        <v>230077</v>
      </c>
      <c r="C304" s="26" t="s">
        <v>89</v>
      </c>
      <c r="D304" s="23" t="s">
        <v>983</v>
      </c>
      <c r="E304" s="20">
        <v>31</v>
      </c>
      <c r="F304" s="20">
        <v>1</v>
      </c>
      <c r="G304" s="20">
        <f t="shared" si="21"/>
        <v>30</v>
      </c>
      <c r="H304" s="21">
        <v>84.623236208123842</v>
      </c>
      <c r="I304" s="21">
        <f t="shared" si="22"/>
        <v>2538.6970862437151</v>
      </c>
      <c r="J304" s="20">
        <v>219</v>
      </c>
      <c r="K304" s="19"/>
      <c r="L304" s="49">
        <v>180</v>
      </c>
      <c r="M304" s="20">
        <v>80</v>
      </c>
      <c r="N304" s="22">
        <f t="shared" si="23"/>
        <v>3018</v>
      </c>
      <c r="O304" s="26">
        <v>448</v>
      </c>
      <c r="P304" s="24">
        <f t="shared" si="24"/>
        <v>3466</v>
      </c>
    </row>
    <row r="305" spans="1:16" ht="15.75" x14ac:dyDescent="0.25">
      <c r="A305" s="16">
        <f t="shared" si="20"/>
        <v>299</v>
      </c>
      <c r="B305" s="48">
        <v>230085</v>
      </c>
      <c r="C305" s="26" t="s">
        <v>90</v>
      </c>
      <c r="D305" s="23" t="s">
        <v>984</v>
      </c>
      <c r="E305" s="20">
        <v>31</v>
      </c>
      <c r="F305" s="20"/>
      <c r="G305" s="20">
        <f t="shared" si="21"/>
        <v>31</v>
      </c>
      <c r="H305" s="21">
        <v>84.623236208123842</v>
      </c>
      <c r="I305" s="21">
        <f t="shared" si="22"/>
        <v>2623.3203224518393</v>
      </c>
      <c r="J305" s="20">
        <v>534</v>
      </c>
      <c r="K305" s="19"/>
      <c r="L305" s="49">
        <v>335</v>
      </c>
      <c r="M305" s="20">
        <v>80</v>
      </c>
      <c r="N305" s="22">
        <f t="shared" si="23"/>
        <v>3573</v>
      </c>
      <c r="O305" s="26">
        <v>678</v>
      </c>
      <c r="P305" s="24">
        <f t="shared" si="24"/>
        <v>4251</v>
      </c>
    </row>
    <row r="306" spans="1:16" ht="15.75" x14ac:dyDescent="0.25">
      <c r="A306" s="16">
        <f t="shared" si="20"/>
        <v>300</v>
      </c>
      <c r="B306" s="48">
        <v>230087</v>
      </c>
      <c r="C306" s="26" t="s">
        <v>91</v>
      </c>
      <c r="D306" s="23" t="s">
        <v>985</v>
      </c>
      <c r="E306" s="20">
        <v>31</v>
      </c>
      <c r="F306" s="20">
        <v>2</v>
      </c>
      <c r="G306" s="20">
        <f t="shared" si="21"/>
        <v>29</v>
      </c>
      <c r="H306" s="21">
        <v>84.623236208123842</v>
      </c>
      <c r="I306" s="21">
        <f t="shared" si="22"/>
        <v>2454.0738500355915</v>
      </c>
      <c r="J306" s="20">
        <f>179+642</f>
        <v>821</v>
      </c>
      <c r="K306" s="19"/>
      <c r="L306" s="49">
        <v>280</v>
      </c>
      <c r="M306" s="20">
        <v>80</v>
      </c>
      <c r="N306" s="22">
        <f t="shared" si="23"/>
        <v>3636</v>
      </c>
      <c r="O306" s="26">
        <v>433</v>
      </c>
      <c r="P306" s="24">
        <f t="shared" si="24"/>
        <v>4069</v>
      </c>
    </row>
    <row r="307" spans="1:16" ht="15.75" x14ac:dyDescent="0.25">
      <c r="A307" s="16">
        <f t="shared" si="20"/>
        <v>301</v>
      </c>
      <c r="B307" s="48">
        <v>230089</v>
      </c>
      <c r="C307" s="26" t="s">
        <v>92</v>
      </c>
      <c r="D307" s="23" t="s">
        <v>985</v>
      </c>
      <c r="E307" s="20">
        <v>31</v>
      </c>
      <c r="F307" s="20">
        <v>4</v>
      </c>
      <c r="G307" s="20">
        <f t="shared" si="21"/>
        <v>27</v>
      </c>
      <c r="H307" s="21">
        <v>84.623236208123842</v>
      </c>
      <c r="I307" s="21">
        <f t="shared" si="22"/>
        <v>2284.8273776193437</v>
      </c>
      <c r="J307" s="20">
        <v>82</v>
      </c>
      <c r="K307" s="19"/>
      <c r="L307" s="49">
        <v>0</v>
      </c>
      <c r="M307" s="20">
        <v>80</v>
      </c>
      <c r="N307" s="22">
        <f t="shared" si="23"/>
        <v>2447</v>
      </c>
      <c r="O307" s="26">
        <v>403</v>
      </c>
      <c r="P307" s="24">
        <f t="shared" si="24"/>
        <v>2850</v>
      </c>
    </row>
    <row r="308" spans="1:16" ht="15.75" x14ac:dyDescent="0.25">
      <c r="A308" s="16">
        <f t="shared" si="20"/>
        <v>302</v>
      </c>
      <c r="B308" s="48">
        <v>230091</v>
      </c>
      <c r="C308" s="26" t="s">
        <v>713</v>
      </c>
      <c r="D308" s="23" t="s">
        <v>982</v>
      </c>
      <c r="E308" s="20">
        <v>31</v>
      </c>
      <c r="F308" s="20">
        <v>2</v>
      </c>
      <c r="G308" s="20">
        <f t="shared" si="21"/>
        <v>29</v>
      </c>
      <c r="H308" s="21">
        <v>84.623236208123842</v>
      </c>
      <c r="I308" s="21">
        <f t="shared" si="22"/>
        <v>2454.0738500355915</v>
      </c>
      <c r="J308" s="20"/>
      <c r="K308" s="19"/>
      <c r="L308" s="49">
        <v>0</v>
      </c>
      <c r="M308" s="20">
        <v>80</v>
      </c>
      <c r="N308" s="22">
        <f t="shared" si="23"/>
        <v>2535</v>
      </c>
      <c r="O308" s="26">
        <v>433</v>
      </c>
      <c r="P308" s="24">
        <f t="shared" si="24"/>
        <v>2968</v>
      </c>
    </row>
    <row r="309" spans="1:16" ht="15.75" x14ac:dyDescent="0.25">
      <c r="A309" s="16">
        <f t="shared" si="20"/>
        <v>303</v>
      </c>
      <c r="B309" s="48">
        <v>230095</v>
      </c>
      <c r="C309" s="26" t="s">
        <v>93</v>
      </c>
      <c r="D309" s="23" t="s">
        <v>971</v>
      </c>
      <c r="E309" s="20">
        <v>31</v>
      </c>
      <c r="F309" s="20"/>
      <c r="G309" s="20">
        <f t="shared" si="21"/>
        <v>31</v>
      </c>
      <c r="H309" s="21">
        <v>84.623236208123842</v>
      </c>
      <c r="I309" s="21">
        <f t="shared" si="22"/>
        <v>2623.3203224518393</v>
      </c>
      <c r="J309" s="20">
        <v>1062</v>
      </c>
      <c r="K309" s="19"/>
      <c r="L309" s="49">
        <v>0</v>
      </c>
      <c r="M309" s="20">
        <v>80</v>
      </c>
      <c r="N309" s="22">
        <f t="shared" si="23"/>
        <v>3766</v>
      </c>
      <c r="O309" s="26">
        <v>463</v>
      </c>
      <c r="P309" s="24">
        <f t="shared" si="24"/>
        <v>4229</v>
      </c>
    </row>
    <row r="310" spans="1:16" ht="15.75" x14ac:dyDescent="0.25">
      <c r="A310" s="16">
        <f t="shared" si="20"/>
        <v>304</v>
      </c>
      <c r="B310" s="48">
        <v>230098</v>
      </c>
      <c r="C310" s="26" t="s">
        <v>94</v>
      </c>
      <c r="D310" s="23" t="s">
        <v>986</v>
      </c>
      <c r="E310" s="20">
        <v>31</v>
      </c>
      <c r="F310" s="20">
        <v>5</v>
      </c>
      <c r="G310" s="20">
        <f t="shared" si="21"/>
        <v>26</v>
      </c>
      <c r="H310" s="21">
        <v>84.623236208123842</v>
      </c>
      <c r="I310" s="21">
        <f t="shared" si="22"/>
        <v>2200.20414141122</v>
      </c>
      <c r="J310" s="20"/>
      <c r="K310" s="19"/>
      <c r="L310" s="49">
        <v>0</v>
      </c>
      <c r="M310" s="20">
        <v>80</v>
      </c>
      <c r="N310" s="22">
        <f t="shared" si="23"/>
        <v>2281</v>
      </c>
      <c r="O310" s="26">
        <v>388</v>
      </c>
      <c r="P310" s="24">
        <f t="shared" si="24"/>
        <v>2669</v>
      </c>
    </row>
    <row r="311" spans="1:16" ht="15.75" x14ac:dyDescent="0.25">
      <c r="A311" s="16">
        <f t="shared" si="20"/>
        <v>305</v>
      </c>
      <c r="B311" s="48">
        <v>230102</v>
      </c>
      <c r="C311" s="26" t="s">
        <v>95</v>
      </c>
      <c r="D311" s="23" t="s">
        <v>981</v>
      </c>
      <c r="E311" s="20">
        <v>31</v>
      </c>
      <c r="F311" s="20">
        <v>5</v>
      </c>
      <c r="G311" s="20">
        <f t="shared" si="21"/>
        <v>26</v>
      </c>
      <c r="H311" s="21">
        <v>84.623236208123842</v>
      </c>
      <c r="I311" s="21">
        <f t="shared" si="22"/>
        <v>2200.20414141122</v>
      </c>
      <c r="J311" s="20">
        <v>294</v>
      </c>
      <c r="K311" s="19"/>
      <c r="L311" s="49">
        <v>575</v>
      </c>
      <c r="M311" s="20">
        <v>80</v>
      </c>
      <c r="N311" s="22">
        <f t="shared" si="23"/>
        <v>3150</v>
      </c>
      <c r="O311" s="26">
        <v>388</v>
      </c>
      <c r="P311" s="24">
        <f t="shared" si="24"/>
        <v>3538</v>
      </c>
    </row>
    <row r="312" spans="1:16" ht="15.75" x14ac:dyDescent="0.25">
      <c r="A312" s="16">
        <f t="shared" si="20"/>
        <v>306</v>
      </c>
      <c r="B312" s="48">
        <v>230108</v>
      </c>
      <c r="C312" s="26" t="s">
        <v>96</v>
      </c>
      <c r="D312" s="23" t="s">
        <v>987</v>
      </c>
      <c r="E312" s="20">
        <v>31</v>
      </c>
      <c r="F312" s="20">
        <v>3</v>
      </c>
      <c r="G312" s="20">
        <f t="shared" si="21"/>
        <v>28</v>
      </c>
      <c r="H312" s="21">
        <v>84.623236208123842</v>
      </c>
      <c r="I312" s="21">
        <f t="shared" si="22"/>
        <v>2369.4506138274674</v>
      </c>
      <c r="J312" s="20">
        <v>1217</v>
      </c>
      <c r="K312" s="19"/>
      <c r="L312" s="49">
        <v>1305</v>
      </c>
      <c r="M312" s="20">
        <v>80</v>
      </c>
      <c r="N312" s="22">
        <f t="shared" si="23"/>
        <v>4972</v>
      </c>
      <c r="O312" s="26">
        <v>418</v>
      </c>
      <c r="P312" s="24">
        <f t="shared" si="24"/>
        <v>5390</v>
      </c>
    </row>
    <row r="313" spans="1:16" ht="15.75" x14ac:dyDescent="0.25">
      <c r="A313" s="16">
        <f t="shared" si="20"/>
        <v>307</v>
      </c>
      <c r="B313" s="48">
        <v>230114</v>
      </c>
      <c r="C313" s="26" t="s">
        <v>97</v>
      </c>
      <c r="D313" s="23" t="s">
        <v>988</v>
      </c>
      <c r="E313" s="20">
        <v>31</v>
      </c>
      <c r="F313" s="20">
        <v>2</v>
      </c>
      <c r="G313" s="20">
        <f t="shared" si="21"/>
        <v>29</v>
      </c>
      <c r="H313" s="21">
        <v>84.623236208123842</v>
      </c>
      <c r="I313" s="21">
        <f t="shared" si="22"/>
        <v>2454.0738500355915</v>
      </c>
      <c r="J313" s="20">
        <v>418</v>
      </c>
      <c r="K313" s="19"/>
      <c r="L313" s="49">
        <v>0</v>
      </c>
      <c r="M313" s="20">
        <v>80</v>
      </c>
      <c r="N313" s="22">
        <f t="shared" si="23"/>
        <v>2953</v>
      </c>
      <c r="O313" s="26">
        <v>634</v>
      </c>
      <c r="P313" s="24">
        <f t="shared" si="24"/>
        <v>3587</v>
      </c>
    </row>
    <row r="314" spans="1:16" ht="15.75" x14ac:dyDescent="0.25">
      <c r="A314" s="16">
        <f t="shared" si="20"/>
        <v>308</v>
      </c>
      <c r="B314" s="48">
        <v>230120</v>
      </c>
      <c r="C314" s="26" t="s">
        <v>98</v>
      </c>
      <c r="D314" s="23" t="s">
        <v>971</v>
      </c>
      <c r="E314" s="20">
        <v>31</v>
      </c>
      <c r="F314" s="20"/>
      <c r="G314" s="20">
        <f t="shared" si="21"/>
        <v>31</v>
      </c>
      <c r="H314" s="21">
        <v>84.623236208123842</v>
      </c>
      <c r="I314" s="21">
        <f t="shared" si="22"/>
        <v>2623.3203224518393</v>
      </c>
      <c r="J314" s="20">
        <v>559</v>
      </c>
      <c r="K314" s="19"/>
      <c r="L314" s="49">
        <v>120</v>
      </c>
      <c r="M314" s="20">
        <v>80</v>
      </c>
      <c r="N314" s="22">
        <f t="shared" si="23"/>
        <v>3383</v>
      </c>
      <c r="O314" s="26">
        <v>463</v>
      </c>
      <c r="P314" s="24">
        <f t="shared" si="24"/>
        <v>3846</v>
      </c>
    </row>
    <row r="315" spans="1:16" ht="15.75" x14ac:dyDescent="0.25">
      <c r="A315" s="16">
        <f t="shared" si="20"/>
        <v>309</v>
      </c>
      <c r="B315" s="48">
        <v>230123</v>
      </c>
      <c r="C315" s="26" t="s">
        <v>39</v>
      </c>
      <c r="D315" s="23" t="s">
        <v>989</v>
      </c>
      <c r="E315" s="20">
        <v>31</v>
      </c>
      <c r="F315" s="20"/>
      <c r="G315" s="20">
        <f t="shared" si="21"/>
        <v>31</v>
      </c>
      <c r="H315" s="21">
        <v>84.623236208123842</v>
      </c>
      <c r="I315" s="21">
        <f t="shared" si="22"/>
        <v>2623.3203224518393</v>
      </c>
      <c r="J315" s="20"/>
      <c r="K315" s="19"/>
      <c r="L315" s="49">
        <v>0</v>
      </c>
      <c r="M315" s="20">
        <v>80</v>
      </c>
      <c r="N315" s="22">
        <f t="shared" si="23"/>
        <v>2704</v>
      </c>
      <c r="O315" s="26">
        <v>463</v>
      </c>
      <c r="P315" s="24">
        <f t="shared" si="24"/>
        <v>3167</v>
      </c>
    </row>
    <row r="316" spans="1:16" ht="15.75" x14ac:dyDescent="0.25">
      <c r="A316" s="16">
        <f t="shared" si="20"/>
        <v>310</v>
      </c>
      <c r="B316" s="48">
        <v>230142</v>
      </c>
      <c r="C316" s="26" t="s">
        <v>99</v>
      </c>
      <c r="D316" s="23" t="s">
        <v>990</v>
      </c>
      <c r="E316" s="20">
        <v>31</v>
      </c>
      <c r="F316" s="20">
        <v>2</v>
      </c>
      <c r="G316" s="20">
        <f t="shared" si="21"/>
        <v>29</v>
      </c>
      <c r="H316" s="21">
        <v>84.623236208123842</v>
      </c>
      <c r="I316" s="21">
        <f t="shared" si="22"/>
        <v>2454.0738500355915</v>
      </c>
      <c r="J316" s="20">
        <v>597</v>
      </c>
      <c r="K316" s="19"/>
      <c r="L316" s="49">
        <v>240</v>
      </c>
      <c r="M316" s="20">
        <v>80</v>
      </c>
      <c r="N316" s="22">
        <f t="shared" si="23"/>
        <v>3372</v>
      </c>
      <c r="O316" s="26">
        <v>433</v>
      </c>
      <c r="P316" s="24">
        <f t="shared" si="24"/>
        <v>3805</v>
      </c>
    </row>
    <row r="317" spans="1:16" ht="15.75" x14ac:dyDescent="0.25">
      <c r="A317" s="16">
        <f t="shared" si="20"/>
        <v>311</v>
      </c>
      <c r="B317" s="48">
        <v>230151</v>
      </c>
      <c r="C317" s="26" t="s">
        <v>100</v>
      </c>
      <c r="D317" s="23" t="s">
        <v>970</v>
      </c>
      <c r="E317" s="20">
        <v>31</v>
      </c>
      <c r="F317" s="20">
        <v>2</v>
      </c>
      <c r="G317" s="20">
        <f t="shared" si="21"/>
        <v>29</v>
      </c>
      <c r="H317" s="21">
        <v>84.623236208123842</v>
      </c>
      <c r="I317" s="21">
        <f t="shared" si="22"/>
        <v>2454.0738500355915</v>
      </c>
      <c r="J317" s="20">
        <v>426</v>
      </c>
      <c r="K317" s="19"/>
      <c r="L317" s="49">
        <v>490</v>
      </c>
      <c r="M317" s="20">
        <v>80</v>
      </c>
      <c r="N317" s="22">
        <f t="shared" si="23"/>
        <v>3451</v>
      </c>
      <c r="O317" s="26">
        <v>433</v>
      </c>
      <c r="P317" s="24">
        <f t="shared" si="24"/>
        <v>3884</v>
      </c>
    </row>
    <row r="318" spans="1:16" ht="15.75" x14ac:dyDescent="0.25">
      <c r="A318" s="16">
        <f t="shared" si="20"/>
        <v>312</v>
      </c>
      <c r="B318" s="48">
        <v>230153</v>
      </c>
      <c r="C318" s="26" t="s">
        <v>101</v>
      </c>
      <c r="D318" s="23" t="s">
        <v>973</v>
      </c>
      <c r="E318" s="20">
        <v>31</v>
      </c>
      <c r="F318" s="20">
        <v>4</v>
      </c>
      <c r="G318" s="20">
        <f t="shared" si="21"/>
        <v>27</v>
      </c>
      <c r="H318" s="21">
        <v>84.623236208123842</v>
      </c>
      <c r="I318" s="21">
        <f t="shared" si="22"/>
        <v>2284.8273776193437</v>
      </c>
      <c r="J318" s="20">
        <v>200</v>
      </c>
      <c r="K318" s="19"/>
      <c r="L318" s="49">
        <v>675</v>
      </c>
      <c r="M318" s="20">
        <v>80</v>
      </c>
      <c r="N318" s="22">
        <f t="shared" si="23"/>
        <v>3240</v>
      </c>
      <c r="O318" s="26">
        <v>403</v>
      </c>
      <c r="P318" s="24">
        <f t="shared" si="24"/>
        <v>3643</v>
      </c>
    </row>
    <row r="319" spans="1:16" ht="15.75" x14ac:dyDescent="0.25">
      <c r="A319" s="16">
        <f t="shared" si="20"/>
        <v>313</v>
      </c>
      <c r="B319" s="48">
        <v>230154</v>
      </c>
      <c r="C319" s="26" t="s">
        <v>102</v>
      </c>
      <c r="D319" s="23" t="s">
        <v>991</v>
      </c>
      <c r="E319" s="20">
        <v>31</v>
      </c>
      <c r="F319" s="20">
        <v>1</v>
      </c>
      <c r="G319" s="20">
        <f t="shared" si="21"/>
        <v>30</v>
      </c>
      <c r="H319" s="21">
        <v>84.623236208123842</v>
      </c>
      <c r="I319" s="21">
        <f t="shared" si="22"/>
        <v>2538.6970862437151</v>
      </c>
      <c r="J319" s="20">
        <v>652</v>
      </c>
      <c r="K319" s="19"/>
      <c r="L319" s="49">
        <v>165</v>
      </c>
      <c r="M319" s="20">
        <v>80</v>
      </c>
      <c r="N319" s="22">
        <f t="shared" si="23"/>
        <v>3436</v>
      </c>
      <c r="O319" s="26">
        <v>448</v>
      </c>
      <c r="P319" s="24">
        <f t="shared" si="24"/>
        <v>3884</v>
      </c>
    </row>
    <row r="320" spans="1:16" ht="15.75" x14ac:dyDescent="0.25">
      <c r="A320" s="16">
        <f t="shared" si="20"/>
        <v>314</v>
      </c>
      <c r="B320" s="48">
        <v>230159</v>
      </c>
      <c r="C320" s="26" t="s">
        <v>103</v>
      </c>
      <c r="D320" s="23" t="s">
        <v>992</v>
      </c>
      <c r="E320" s="20">
        <v>31</v>
      </c>
      <c r="F320" s="20">
        <v>16</v>
      </c>
      <c r="G320" s="20">
        <f t="shared" si="21"/>
        <v>15</v>
      </c>
      <c r="H320" s="21">
        <v>84.623236208123842</v>
      </c>
      <c r="I320" s="21">
        <f t="shared" si="22"/>
        <v>1269.3485431218576</v>
      </c>
      <c r="J320" s="20"/>
      <c r="K320" s="19"/>
      <c r="L320" s="49">
        <v>0</v>
      </c>
      <c r="M320" s="20">
        <v>80</v>
      </c>
      <c r="N320" s="22">
        <f t="shared" si="23"/>
        <v>1350</v>
      </c>
      <c r="O320" s="26">
        <v>224</v>
      </c>
      <c r="P320" s="24">
        <f t="shared" si="24"/>
        <v>1574</v>
      </c>
    </row>
    <row r="321" spans="1:16" ht="15.75" x14ac:dyDescent="0.25">
      <c r="A321" s="16">
        <f t="shared" si="20"/>
        <v>315</v>
      </c>
      <c r="B321" s="48">
        <v>230174</v>
      </c>
      <c r="C321" s="26" t="s">
        <v>104</v>
      </c>
      <c r="D321" s="23" t="s">
        <v>993</v>
      </c>
      <c r="E321" s="20">
        <v>31</v>
      </c>
      <c r="F321" s="20">
        <v>5</v>
      </c>
      <c r="G321" s="20">
        <f t="shared" si="21"/>
        <v>26</v>
      </c>
      <c r="H321" s="21">
        <v>84.623236208123842</v>
      </c>
      <c r="I321" s="21">
        <f t="shared" si="22"/>
        <v>2200.20414141122</v>
      </c>
      <c r="J321" s="20">
        <v>290</v>
      </c>
      <c r="K321" s="19"/>
      <c r="L321" s="49">
        <v>100</v>
      </c>
      <c r="M321" s="20">
        <v>80</v>
      </c>
      <c r="N321" s="22">
        <f t="shared" si="23"/>
        <v>2671</v>
      </c>
      <c r="O321" s="26">
        <v>388</v>
      </c>
      <c r="P321" s="24">
        <f t="shared" si="24"/>
        <v>3059</v>
      </c>
    </row>
    <row r="322" spans="1:16" ht="15.75" x14ac:dyDescent="0.25">
      <c r="A322" s="16">
        <f t="shared" si="20"/>
        <v>316</v>
      </c>
      <c r="B322" s="48">
        <v>230175</v>
      </c>
      <c r="C322" s="26" t="s">
        <v>105</v>
      </c>
      <c r="D322" s="23" t="s">
        <v>994</v>
      </c>
      <c r="E322" s="20">
        <v>31</v>
      </c>
      <c r="F322" s="20">
        <v>2</v>
      </c>
      <c r="G322" s="20">
        <f t="shared" si="21"/>
        <v>29</v>
      </c>
      <c r="H322" s="21">
        <v>84.623236208123842</v>
      </c>
      <c r="I322" s="21">
        <f t="shared" si="22"/>
        <v>2454.0738500355915</v>
      </c>
      <c r="J322" s="20">
        <v>309</v>
      </c>
      <c r="K322" s="19"/>
      <c r="L322" s="49">
        <v>195</v>
      </c>
      <c r="M322" s="20">
        <v>80</v>
      </c>
      <c r="N322" s="22">
        <f t="shared" si="23"/>
        <v>3039</v>
      </c>
      <c r="O322" s="26">
        <v>433</v>
      </c>
      <c r="P322" s="24">
        <f t="shared" si="24"/>
        <v>3472</v>
      </c>
    </row>
    <row r="323" spans="1:16" ht="15.75" x14ac:dyDescent="0.25">
      <c r="A323" s="16">
        <f t="shared" si="20"/>
        <v>317</v>
      </c>
      <c r="B323" s="48">
        <v>230185</v>
      </c>
      <c r="C323" s="26" t="s">
        <v>106</v>
      </c>
      <c r="D323" s="23" t="s">
        <v>972</v>
      </c>
      <c r="E323" s="20">
        <v>31</v>
      </c>
      <c r="F323" s="20"/>
      <c r="G323" s="20">
        <f t="shared" si="21"/>
        <v>31</v>
      </c>
      <c r="H323" s="21">
        <v>84.623236208123842</v>
      </c>
      <c r="I323" s="21">
        <f t="shared" si="22"/>
        <v>2623.3203224518393</v>
      </c>
      <c r="J323" s="20">
        <v>226</v>
      </c>
      <c r="K323" s="19"/>
      <c r="L323" s="49">
        <v>60</v>
      </c>
      <c r="M323" s="20">
        <v>80</v>
      </c>
      <c r="N323" s="22">
        <f t="shared" si="23"/>
        <v>2990</v>
      </c>
      <c r="O323" s="26">
        <v>463</v>
      </c>
      <c r="P323" s="24">
        <f t="shared" si="24"/>
        <v>3453</v>
      </c>
    </row>
    <row r="324" spans="1:16" ht="15.75" x14ac:dyDescent="0.25">
      <c r="A324" s="16">
        <f t="shared" si="20"/>
        <v>318</v>
      </c>
      <c r="B324" s="48">
        <v>230192</v>
      </c>
      <c r="C324" s="26" t="s">
        <v>107</v>
      </c>
      <c r="D324" s="23" t="s">
        <v>984</v>
      </c>
      <c r="E324" s="20">
        <v>31</v>
      </c>
      <c r="F324" s="20"/>
      <c r="G324" s="20">
        <f t="shared" si="21"/>
        <v>31</v>
      </c>
      <c r="H324" s="21">
        <v>84.623236208123842</v>
      </c>
      <c r="I324" s="21">
        <f t="shared" si="22"/>
        <v>2623.3203224518393</v>
      </c>
      <c r="J324" s="20">
        <v>887</v>
      </c>
      <c r="K324" s="19"/>
      <c r="L324" s="49">
        <v>75</v>
      </c>
      <c r="M324" s="20">
        <v>80</v>
      </c>
      <c r="N324" s="22">
        <f t="shared" si="23"/>
        <v>3666</v>
      </c>
      <c r="O324" s="26">
        <v>678</v>
      </c>
      <c r="P324" s="24">
        <f t="shared" si="24"/>
        <v>4344</v>
      </c>
    </row>
    <row r="325" spans="1:16" ht="15.75" x14ac:dyDescent="0.25">
      <c r="A325" s="16">
        <f t="shared" si="20"/>
        <v>319</v>
      </c>
      <c r="B325" s="48">
        <v>230195</v>
      </c>
      <c r="C325" s="26" t="s">
        <v>108</v>
      </c>
      <c r="D325" s="23" t="s">
        <v>995</v>
      </c>
      <c r="E325" s="20">
        <v>31</v>
      </c>
      <c r="F325" s="20">
        <v>4</v>
      </c>
      <c r="G325" s="20">
        <f t="shared" si="21"/>
        <v>27</v>
      </c>
      <c r="H325" s="21">
        <v>84.623236208123842</v>
      </c>
      <c r="I325" s="21">
        <f t="shared" si="22"/>
        <v>2284.8273776193437</v>
      </c>
      <c r="J325" s="20">
        <v>292</v>
      </c>
      <c r="K325" s="19"/>
      <c r="L325" s="49">
        <v>285</v>
      </c>
      <c r="M325" s="20">
        <v>80</v>
      </c>
      <c r="N325" s="22">
        <f t="shared" si="23"/>
        <v>2942</v>
      </c>
      <c r="O325" s="26">
        <v>403</v>
      </c>
      <c r="P325" s="24">
        <f t="shared" si="24"/>
        <v>3345</v>
      </c>
    </row>
    <row r="326" spans="1:16" ht="15.75" x14ac:dyDescent="0.25">
      <c r="A326" s="16">
        <f t="shared" si="20"/>
        <v>320</v>
      </c>
      <c r="B326" s="48">
        <v>230197</v>
      </c>
      <c r="C326" s="26" t="s">
        <v>109</v>
      </c>
      <c r="D326" s="23" t="s">
        <v>996</v>
      </c>
      <c r="E326" s="20">
        <v>31</v>
      </c>
      <c r="F326" s="20">
        <v>2</v>
      </c>
      <c r="G326" s="20">
        <f t="shared" si="21"/>
        <v>29</v>
      </c>
      <c r="H326" s="21">
        <v>84.623236208123842</v>
      </c>
      <c r="I326" s="21">
        <f t="shared" si="22"/>
        <v>2454.0738500355915</v>
      </c>
      <c r="J326" s="20">
        <v>352</v>
      </c>
      <c r="K326" s="19"/>
      <c r="L326" s="49">
        <v>850</v>
      </c>
      <c r="M326" s="20">
        <v>80</v>
      </c>
      <c r="N326" s="22">
        <f t="shared" si="23"/>
        <v>3737</v>
      </c>
      <c r="O326" s="26">
        <v>433</v>
      </c>
      <c r="P326" s="24">
        <f t="shared" si="24"/>
        <v>4170</v>
      </c>
    </row>
    <row r="327" spans="1:16" ht="15.75" x14ac:dyDescent="0.25">
      <c r="A327" s="16">
        <f t="shared" ref="A327:A390" si="25">ROW()-ROW($A$6)</f>
        <v>321</v>
      </c>
      <c r="B327" s="48">
        <v>230198</v>
      </c>
      <c r="C327" s="26" t="s">
        <v>110</v>
      </c>
      <c r="D327" s="23" t="s">
        <v>997</v>
      </c>
      <c r="E327" s="20">
        <v>31</v>
      </c>
      <c r="F327" s="20">
        <v>4</v>
      </c>
      <c r="G327" s="20">
        <f t="shared" si="21"/>
        <v>27</v>
      </c>
      <c r="H327" s="21">
        <v>84.623236208123842</v>
      </c>
      <c r="I327" s="21">
        <f t="shared" si="22"/>
        <v>2284.8273776193437</v>
      </c>
      <c r="J327" s="20">
        <v>488</v>
      </c>
      <c r="K327" s="19"/>
      <c r="L327" s="49">
        <v>0</v>
      </c>
      <c r="M327" s="20">
        <v>80</v>
      </c>
      <c r="N327" s="22">
        <f t="shared" si="23"/>
        <v>2853</v>
      </c>
      <c r="O327" s="26">
        <v>403</v>
      </c>
      <c r="P327" s="24">
        <f t="shared" si="24"/>
        <v>3256</v>
      </c>
    </row>
    <row r="328" spans="1:16" ht="15.75" x14ac:dyDescent="0.25">
      <c r="A328" s="16">
        <f t="shared" si="25"/>
        <v>322</v>
      </c>
      <c r="B328" s="48">
        <v>230201</v>
      </c>
      <c r="C328" s="26" t="s">
        <v>726</v>
      </c>
      <c r="D328" s="23" t="s">
        <v>998</v>
      </c>
      <c r="E328" s="20">
        <v>31</v>
      </c>
      <c r="F328" s="20"/>
      <c r="G328" s="20">
        <f t="shared" ref="G328:G391" si="26">E328-F328</f>
        <v>31</v>
      </c>
      <c r="H328" s="21">
        <v>84.623236208123842</v>
      </c>
      <c r="I328" s="21">
        <f t="shared" ref="I328:I391" si="27">G328*H328</f>
        <v>2623.3203224518393</v>
      </c>
      <c r="J328" s="20">
        <v>55</v>
      </c>
      <c r="K328" s="19"/>
      <c r="L328" s="49">
        <v>315</v>
      </c>
      <c r="M328" s="20">
        <v>80</v>
      </c>
      <c r="N328" s="22">
        <f t="shared" ref="N328:N391" si="28">ROUNDUP(I328+J328+K328+L328+M328,0)</f>
        <v>3074</v>
      </c>
      <c r="O328" s="26">
        <v>678</v>
      </c>
      <c r="P328" s="24">
        <f t="shared" ref="P328:P391" si="29">N328+O328</f>
        <v>3752</v>
      </c>
    </row>
    <row r="329" spans="1:16" ht="15.75" x14ac:dyDescent="0.25">
      <c r="A329" s="16">
        <f t="shared" si="25"/>
        <v>323</v>
      </c>
      <c r="B329" s="48">
        <v>230209</v>
      </c>
      <c r="C329" s="26" t="s">
        <v>111</v>
      </c>
      <c r="D329" s="23" t="s">
        <v>999</v>
      </c>
      <c r="E329" s="20">
        <v>31</v>
      </c>
      <c r="F329" s="20"/>
      <c r="G329" s="20">
        <f t="shared" si="26"/>
        <v>31</v>
      </c>
      <c r="H329" s="21">
        <v>84.623236208123842</v>
      </c>
      <c r="I329" s="21">
        <f t="shared" si="27"/>
        <v>2623.3203224518393</v>
      </c>
      <c r="J329" s="20">
        <v>174</v>
      </c>
      <c r="K329" s="19"/>
      <c r="L329" s="49">
        <v>345</v>
      </c>
      <c r="M329" s="20">
        <v>80</v>
      </c>
      <c r="N329" s="22">
        <f t="shared" si="28"/>
        <v>3223</v>
      </c>
      <c r="O329" s="26">
        <v>463</v>
      </c>
      <c r="P329" s="24">
        <f t="shared" si="29"/>
        <v>3686</v>
      </c>
    </row>
    <row r="330" spans="1:16" ht="15.75" x14ac:dyDescent="0.25">
      <c r="A330" s="16">
        <f t="shared" si="25"/>
        <v>324</v>
      </c>
      <c r="B330" s="48">
        <v>230210</v>
      </c>
      <c r="C330" s="26" t="s">
        <v>112</v>
      </c>
      <c r="D330" s="23" t="s">
        <v>991</v>
      </c>
      <c r="E330" s="20">
        <v>31</v>
      </c>
      <c r="F330" s="20">
        <v>2</v>
      </c>
      <c r="G330" s="20">
        <f t="shared" si="26"/>
        <v>29</v>
      </c>
      <c r="H330" s="21">
        <v>84.623236208123842</v>
      </c>
      <c r="I330" s="21">
        <f t="shared" si="27"/>
        <v>2454.0738500355915</v>
      </c>
      <c r="J330" s="20">
        <v>1494</v>
      </c>
      <c r="K330" s="19"/>
      <c r="L330" s="49">
        <v>350</v>
      </c>
      <c r="M330" s="20">
        <v>80</v>
      </c>
      <c r="N330" s="22">
        <f t="shared" si="28"/>
        <v>4379</v>
      </c>
      <c r="O330" s="26">
        <v>433</v>
      </c>
      <c r="P330" s="24">
        <f t="shared" si="29"/>
        <v>4812</v>
      </c>
    </row>
    <row r="331" spans="1:16" ht="15.75" x14ac:dyDescent="0.25">
      <c r="A331" s="16">
        <f t="shared" si="25"/>
        <v>325</v>
      </c>
      <c r="B331" s="48">
        <v>230214</v>
      </c>
      <c r="C331" s="26" t="s">
        <v>113</v>
      </c>
      <c r="D331" s="23" t="s">
        <v>1000</v>
      </c>
      <c r="E331" s="20">
        <v>31</v>
      </c>
      <c r="F331" s="20">
        <v>5</v>
      </c>
      <c r="G331" s="20">
        <f t="shared" si="26"/>
        <v>26</v>
      </c>
      <c r="H331" s="21">
        <v>84.623236208123842</v>
      </c>
      <c r="I331" s="21">
        <f t="shared" si="27"/>
        <v>2200.20414141122</v>
      </c>
      <c r="J331" s="20">
        <v>271</v>
      </c>
      <c r="K331" s="19"/>
      <c r="L331" s="49">
        <v>70</v>
      </c>
      <c r="M331" s="20">
        <v>80</v>
      </c>
      <c r="N331" s="22">
        <f t="shared" si="28"/>
        <v>2622</v>
      </c>
      <c r="O331" s="26">
        <v>388</v>
      </c>
      <c r="P331" s="24">
        <f t="shared" si="29"/>
        <v>3010</v>
      </c>
    </row>
    <row r="332" spans="1:16" ht="15.75" x14ac:dyDescent="0.25">
      <c r="A332" s="16">
        <f t="shared" si="25"/>
        <v>326</v>
      </c>
      <c r="B332" s="48">
        <v>230215</v>
      </c>
      <c r="C332" s="26" t="s">
        <v>114</v>
      </c>
      <c r="D332" s="23" t="s">
        <v>981</v>
      </c>
      <c r="E332" s="20">
        <v>31</v>
      </c>
      <c r="F332" s="20">
        <v>2</v>
      </c>
      <c r="G332" s="20">
        <f t="shared" si="26"/>
        <v>29</v>
      </c>
      <c r="H332" s="21">
        <v>84.623236208123842</v>
      </c>
      <c r="I332" s="21">
        <f t="shared" si="27"/>
        <v>2454.0738500355915</v>
      </c>
      <c r="J332" s="20">
        <v>455</v>
      </c>
      <c r="K332" s="19"/>
      <c r="L332" s="49">
        <v>200</v>
      </c>
      <c r="M332" s="20">
        <v>80</v>
      </c>
      <c r="N332" s="22">
        <f t="shared" si="28"/>
        <v>3190</v>
      </c>
      <c r="O332" s="26">
        <v>433</v>
      </c>
      <c r="P332" s="24">
        <f t="shared" si="29"/>
        <v>3623</v>
      </c>
    </row>
    <row r="333" spans="1:16" ht="15.75" x14ac:dyDescent="0.25">
      <c r="A333" s="16">
        <f t="shared" si="25"/>
        <v>327</v>
      </c>
      <c r="B333" s="48">
        <v>230217</v>
      </c>
      <c r="C333" s="26" t="s">
        <v>115</v>
      </c>
      <c r="D333" s="23" t="s">
        <v>994</v>
      </c>
      <c r="E333" s="20">
        <v>31</v>
      </c>
      <c r="F333" s="20">
        <v>1</v>
      </c>
      <c r="G333" s="20">
        <f t="shared" si="26"/>
        <v>30</v>
      </c>
      <c r="H333" s="21">
        <v>84.623236208123842</v>
      </c>
      <c r="I333" s="21">
        <f t="shared" si="27"/>
        <v>2538.6970862437151</v>
      </c>
      <c r="J333" s="20">
        <v>243</v>
      </c>
      <c r="K333" s="19"/>
      <c r="L333" s="49">
        <v>0</v>
      </c>
      <c r="M333" s="20">
        <v>80</v>
      </c>
      <c r="N333" s="22">
        <f t="shared" si="28"/>
        <v>2862</v>
      </c>
      <c r="O333" s="26">
        <v>448</v>
      </c>
      <c r="P333" s="24">
        <f t="shared" si="29"/>
        <v>3310</v>
      </c>
    </row>
    <row r="334" spans="1:16" ht="15.75" x14ac:dyDescent="0.25">
      <c r="A334" s="16">
        <f t="shared" si="25"/>
        <v>328</v>
      </c>
      <c r="B334" s="48">
        <v>230226</v>
      </c>
      <c r="C334" s="26" t="s">
        <v>49</v>
      </c>
      <c r="D334" s="23" t="s">
        <v>1001</v>
      </c>
      <c r="E334" s="20">
        <v>31</v>
      </c>
      <c r="F334" s="20"/>
      <c r="G334" s="20">
        <f t="shared" si="26"/>
        <v>31</v>
      </c>
      <c r="H334" s="21">
        <v>84.623236208123842</v>
      </c>
      <c r="I334" s="21">
        <f t="shared" si="27"/>
        <v>2623.3203224518393</v>
      </c>
      <c r="J334" s="20">
        <v>197</v>
      </c>
      <c r="K334" s="19"/>
      <c r="L334" s="49">
        <v>0</v>
      </c>
      <c r="M334" s="20">
        <v>80</v>
      </c>
      <c r="N334" s="22">
        <f t="shared" si="28"/>
        <v>2901</v>
      </c>
      <c r="O334" s="26">
        <v>463</v>
      </c>
      <c r="P334" s="24">
        <f t="shared" si="29"/>
        <v>3364</v>
      </c>
    </row>
    <row r="335" spans="1:16" ht="15.75" x14ac:dyDescent="0.25">
      <c r="A335" s="16">
        <f t="shared" si="25"/>
        <v>329</v>
      </c>
      <c r="B335" s="48">
        <v>230231</v>
      </c>
      <c r="C335" s="26" t="s">
        <v>116</v>
      </c>
      <c r="D335" s="23" t="s">
        <v>1002</v>
      </c>
      <c r="E335" s="20">
        <v>31</v>
      </c>
      <c r="F335" s="20">
        <v>2</v>
      </c>
      <c r="G335" s="20">
        <f t="shared" si="26"/>
        <v>29</v>
      </c>
      <c r="H335" s="21">
        <v>84.623236208123842</v>
      </c>
      <c r="I335" s="21">
        <f t="shared" si="27"/>
        <v>2454.0738500355915</v>
      </c>
      <c r="J335" s="20">
        <v>60</v>
      </c>
      <c r="K335" s="19"/>
      <c r="L335" s="49">
        <v>200</v>
      </c>
      <c r="M335" s="20">
        <v>80</v>
      </c>
      <c r="N335" s="22">
        <f t="shared" si="28"/>
        <v>2795</v>
      </c>
      <c r="O335" s="26">
        <v>433</v>
      </c>
      <c r="P335" s="24">
        <f t="shared" si="29"/>
        <v>3228</v>
      </c>
    </row>
    <row r="336" spans="1:16" ht="15.75" x14ac:dyDescent="0.25">
      <c r="A336" s="16">
        <f t="shared" si="25"/>
        <v>330</v>
      </c>
      <c r="B336" s="48">
        <v>230232</v>
      </c>
      <c r="C336" s="26" t="s">
        <v>117</v>
      </c>
      <c r="D336" s="23" t="s">
        <v>997</v>
      </c>
      <c r="E336" s="20">
        <v>31</v>
      </c>
      <c r="F336" s="20"/>
      <c r="G336" s="20">
        <f t="shared" si="26"/>
        <v>31</v>
      </c>
      <c r="H336" s="21">
        <v>84.623236208123842</v>
      </c>
      <c r="I336" s="21">
        <f t="shared" si="27"/>
        <v>2623.3203224518393</v>
      </c>
      <c r="J336" s="20">
        <v>400</v>
      </c>
      <c r="K336" s="19"/>
      <c r="L336" s="49">
        <v>125</v>
      </c>
      <c r="M336" s="20">
        <v>80</v>
      </c>
      <c r="N336" s="22">
        <f t="shared" si="28"/>
        <v>3229</v>
      </c>
      <c r="O336" s="26">
        <v>463</v>
      </c>
      <c r="P336" s="24">
        <f t="shared" si="29"/>
        <v>3692</v>
      </c>
    </row>
    <row r="337" spans="1:16" ht="15.75" x14ac:dyDescent="0.25">
      <c r="A337" s="16">
        <f t="shared" si="25"/>
        <v>331</v>
      </c>
      <c r="B337" s="48">
        <v>230244</v>
      </c>
      <c r="C337" s="26" t="s">
        <v>118</v>
      </c>
      <c r="D337" s="23" t="s">
        <v>1003</v>
      </c>
      <c r="E337" s="20">
        <v>31</v>
      </c>
      <c r="F337" s="20">
        <v>10</v>
      </c>
      <c r="G337" s="20">
        <f t="shared" si="26"/>
        <v>21</v>
      </c>
      <c r="H337" s="21">
        <v>84.623236208123842</v>
      </c>
      <c r="I337" s="21">
        <f t="shared" si="27"/>
        <v>1777.0879603706007</v>
      </c>
      <c r="J337" s="20">
        <v>20</v>
      </c>
      <c r="K337" s="19"/>
      <c r="L337" s="49">
        <v>0</v>
      </c>
      <c r="M337" s="20">
        <v>80</v>
      </c>
      <c r="N337" s="22">
        <f t="shared" si="28"/>
        <v>1878</v>
      </c>
      <c r="O337" s="26">
        <v>313</v>
      </c>
      <c r="P337" s="24">
        <f t="shared" si="29"/>
        <v>2191</v>
      </c>
    </row>
    <row r="338" spans="1:16" ht="15.75" x14ac:dyDescent="0.25">
      <c r="A338" s="16">
        <f t="shared" si="25"/>
        <v>332</v>
      </c>
      <c r="B338" s="48">
        <v>230246</v>
      </c>
      <c r="C338" s="26" t="s">
        <v>119</v>
      </c>
      <c r="D338" s="23" t="s">
        <v>970</v>
      </c>
      <c r="E338" s="20">
        <v>31</v>
      </c>
      <c r="F338" s="20">
        <v>3</v>
      </c>
      <c r="G338" s="20">
        <f t="shared" si="26"/>
        <v>28</v>
      </c>
      <c r="H338" s="21">
        <v>84.623236208123842</v>
      </c>
      <c r="I338" s="21">
        <f t="shared" si="27"/>
        <v>2369.4506138274674</v>
      </c>
      <c r="J338" s="20">
        <v>617</v>
      </c>
      <c r="K338" s="19"/>
      <c r="L338" s="49">
        <v>570</v>
      </c>
      <c r="M338" s="20">
        <v>80</v>
      </c>
      <c r="N338" s="22">
        <f t="shared" si="28"/>
        <v>3637</v>
      </c>
      <c r="O338" s="26">
        <v>418</v>
      </c>
      <c r="P338" s="24">
        <f t="shared" si="29"/>
        <v>4055</v>
      </c>
    </row>
    <row r="339" spans="1:16" ht="15.75" x14ac:dyDescent="0.25">
      <c r="A339" s="16">
        <f t="shared" si="25"/>
        <v>333</v>
      </c>
      <c r="B339" s="48">
        <v>230249</v>
      </c>
      <c r="C339" s="26" t="s">
        <v>120</v>
      </c>
      <c r="D339" s="23" t="s">
        <v>1004</v>
      </c>
      <c r="E339" s="20">
        <v>31</v>
      </c>
      <c r="F339" s="20">
        <v>2</v>
      </c>
      <c r="G339" s="20">
        <f t="shared" si="26"/>
        <v>29</v>
      </c>
      <c r="H339" s="21">
        <v>84.623236208123842</v>
      </c>
      <c r="I339" s="21">
        <f t="shared" si="27"/>
        <v>2454.0738500355915</v>
      </c>
      <c r="J339" s="20">
        <v>587</v>
      </c>
      <c r="K339" s="19"/>
      <c r="L339" s="49">
        <v>225</v>
      </c>
      <c r="M339" s="20">
        <v>80</v>
      </c>
      <c r="N339" s="22">
        <f t="shared" si="28"/>
        <v>3347</v>
      </c>
      <c r="O339" s="26">
        <v>433</v>
      </c>
      <c r="P339" s="24">
        <f t="shared" si="29"/>
        <v>3780</v>
      </c>
    </row>
    <row r="340" spans="1:16" ht="15.75" x14ac:dyDescent="0.25">
      <c r="A340" s="16">
        <f t="shared" si="25"/>
        <v>334</v>
      </c>
      <c r="B340" s="48">
        <v>230250</v>
      </c>
      <c r="C340" s="26" t="s">
        <v>121</v>
      </c>
      <c r="D340" s="23" t="s">
        <v>987</v>
      </c>
      <c r="E340" s="20">
        <v>31</v>
      </c>
      <c r="F340" s="20">
        <v>4</v>
      </c>
      <c r="G340" s="20">
        <f t="shared" si="26"/>
        <v>27</v>
      </c>
      <c r="H340" s="21">
        <v>84.623236208123842</v>
      </c>
      <c r="I340" s="21">
        <f t="shared" si="27"/>
        <v>2284.8273776193437</v>
      </c>
      <c r="J340" s="20">
        <v>621</v>
      </c>
      <c r="K340" s="19"/>
      <c r="L340" s="49">
        <v>150</v>
      </c>
      <c r="M340" s="20">
        <v>80</v>
      </c>
      <c r="N340" s="22">
        <f t="shared" si="28"/>
        <v>3136</v>
      </c>
      <c r="O340" s="26">
        <v>403</v>
      </c>
      <c r="P340" s="24">
        <f t="shared" si="29"/>
        <v>3539</v>
      </c>
    </row>
    <row r="341" spans="1:16" ht="15.75" x14ac:dyDescent="0.25">
      <c r="A341" s="16">
        <f t="shared" si="25"/>
        <v>335</v>
      </c>
      <c r="B341" s="48">
        <v>230256</v>
      </c>
      <c r="C341" s="26" t="s">
        <v>122</v>
      </c>
      <c r="D341" s="23" t="s">
        <v>1005</v>
      </c>
      <c r="E341" s="20">
        <v>31</v>
      </c>
      <c r="F341" s="20">
        <v>2</v>
      </c>
      <c r="G341" s="20">
        <f t="shared" si="26"/>
        <v>29</v>
      </c>
      <c r="H341" s="21">
        <v>84.623236208123842</v>
      </c>
      <c r="I341" s="21">
        <f t="shared" si="27"/>
        <v>2454.0738500355915</v>
      </c>
      <c r="J341" s="20">
        <f>241+469</f>
        <v>710</v>
      </c>
      <c r="K341" s="19"/>
      <c r="L341" s="49">
        <v>240</v>
      </c>
      <c r="M341" s="20">
        <v>80</v>
      </c>
      <c r="N341" s="22">
        <f t="shared" si="28"/>
        <v>3485</v>
      </c>
      <c r="O341" s="26">
        <v>433</v>
      </c>
      <c r="P341" s="24">
        <f t="shared" si="29"/>
        <v>3918</v>
      </c>
    </row>
    <row r="342" spans="1:16" ht="15.75" x14ac:dyDescent="0.25">
      <c r="A342" s="16">
        <f t="shared" si="25"/>
        <v>336</v>
      </c>
      <c r="B342" s="48">
        <v>230266</v>
      </c>
      <c r="C342" s="26" t="s">
        <v>123</v>
      </c>
      <c r="D342" s="23" t="s">
        <v>983</v>
      </c>
      <c r="E342" s="20">
        <v>31</v>
      </c>
      <c r="F342" s="20">
        <v>1</v>
      </c>
      <c r="G342" s="20">
        <f t="shared" si="26"/>
        <v>30</v>
      </c>
      <c r="H342" s="21">
        <v>84.623236208123842</v>
      </c>
      <c r="I342" s="21">
        <f t="shared" si="27"/>
        <v>2538.6970862437151</v>
      </c>
      <c r="J342" s="20">
        <v>330</v>
      </c>
      <c r="K342" s="19"/>
      <c r="L342" s="49">
        <v>0</v>
      </c>
      <c r="M342" s="20">
        <v>80</v>
      </c>
      <c r="N342" s="22">
        <f t="shared" si="28"/>
        <v>2949</v>
      </c>
      <c r="O342" s="26">
        <v>448</v>
      </c>
      <c r="P342" s="24">
        <f t="shared" si="29"/>
        <v>3397</v>
      </c>
    </row>
    <row r="343" spans="1:16" ht="15.75" x14ac:dyDescent="0.25">
      <c r="A343" s="16">
        <f t="shared" si="25"/>
        <v>337</v>
      </c>
      <c r="B343" s="48">
        <v>230273</v>
      </c>
      <c r="C343" s="26" t="s">
        <v>124</v>
      </c>
      <c r="D343" s="23" t="s">
        <v>1006</v>
      </c>
      <c r="E343" s="20">
        <v>31</v>
      </c>
      <c r="F343" s="20"/>
      <c r="G343" s="20">
        <f t="shared" si="26"/>
        <v>31</v>
      </c>
      <c r="H343" s="21">
        <v>84.623236208123842</v>
      </c>
      <c r="I343" s="21">
        <f t="shared" si="27"/>
        <v>2623.3203224518393</v>
      </c>
      <c r="J343" s="20">
        <v>297</v>
      </c>
      <c r="K343" s="19"/>
      <c r="L343" s="49">
        <v>45</v>
      </c>
      <c r="M343" s="20">
        <v>80</v>
      </c>
      <c r="N343" s="22">
        <f t="shared" si="28"/>
        <v>3046</v>
      </c>
      <c r="O343" s="26">
        <v>463</v>
      </c>
      <c r="P343" s="24">
        <f t="shared" si="29"/>
        <v>3509</v>
      </c>
    </row>
    <row r="344" spans="1:16" ht="15.75" x14ac:dyDescent="0.25">
      <c r="A344" s="16">
        <f t="shared" si="25"/>
        <v>338</v>
      </c>
      <c r="B344" s="48">
        <v>230274</v>
      </c>
      <c r="C344" s="26" t="s">
        <v>124</v>
      </c>
      <c r="D344" s="23" t="s">
        <v>991</v>
      </c>
      <c r="E344" s="20">
        <v>31</v>
      </c>
      <c r="F344" s="20">
        <v>4</v>
      </c>
      <c r="G344" s="20">
        <f t="shared" si="26"/>
        <v>27</v>
      </c>
      <c r="H344" s="21">
        <v>84.623236208123842</v>
      </c>
      <c r="I344" s="21">
        <f t="shared" si="27"/>
        <v>2284.8273776193437</v>
      </c>
      <c r="J344" s="20">
        <v>689</v>
      </c>
      <c r="K344" s="19"/>
      <c r="L344" s="49">
        <v>105</v>
      </c>
      <c r="M344" s="20">
        <v>80</v>
      </c>
      <c r="N344" s="22">
        <f t="shared" si="28"/>
        <v>3159</v>
      </c>
      <c r="O344" s="26">
        <v>403</v>
      </c>
      <c r="P344" s="24">
        <f t="shared" si="29"/>
        <v>3562</v>
      </c>
    </row>
    <row r="345" spans="1:16" ht="15.75" x14ac:dyDescent="0.25">
      <c r="A345" s="16">
        <f t="shared" si="25"/>
        <v>339</v>
      </c>
      <c r="B345" s="48">
        <v>230276</v>
      </c>
      <c r="C345" s="26" t="s">
        <v>125</v>
      </c>
      <c r="D345" s="23" t="s">
        <v>1007</v>
      </c>
      <c r="E345" s="20">
        <v>31</v>
      </c>
      <c r="F345" s="20">
        <v>6</v>
      </c>
      <c r="G345" s="20">
        <f t="shared" si="26"/>
        <v>25</v>
      </c>
      <c r="H345" s="21">
        <v>84.623236208123842</v>
      </c>
      <c r="I345" s="21">
        <f t="shared" si="27"/>
        <v>2115.5809052030959</v>
      </c>
      <c r="J345" s="20">
        <v>664</v>
      </c>
      <c r="K345" s="19"/>
      <c r="L345" s="49">
        <v>330</v>
      </c>
      <c r="M345" s="20">
        <v>80</v>
      </c>
      <c r="N345" s="22">
        <f t="shared" si="28"/>
        <v>3190</v>
      </c>
      <c r="O345" s="26">
        <v>373</v>
      </c>
      <c r="P345" s="24">
        <f t="shared" si="29"/>
        <v>3563</v>
      </c>
    </row>
    <row r="346" spans="1:16" ht="15.75" x14ac:dyDescent="0.25">
      <c r="A346" s="16">
        <f t="shared" si="25"/>
        <v>340</v>
      </c>
      <c r="B346" s="48">
        <v>230283</v>
      </c>
      <c r="C346" s="26" t="s">
        <v>126</v>
      </c>
      <c r="D346" s="23" t="s">
        <v>1008</v>
      </c>
      <c r="E346" s="20">
        <v>31</v>
      </c>
      <c r="F346" s="20">
        <v>2</v>
      </c>
      <c r="G346" s="20">
        <f t="shared" si="26"/>
        <v>29</v>
      </c>
      <c r="H346" s="21">
        <v>84.623236208123842</v>
      </c>
      <c r="I346" s="21">
        <f t="shared" si="27"/>
        <v>2454.0738500355915</v>
      </c>
      <c r="J346" s="20">
        <f>919+120</f>
        <v>1039</v>
      </c>
      <c r="K346" s="19"/>
      <c r="L346" s="49">
        <v>360</v>
      </c>
      <c r="M346" s="20">
        <v>80</v>
      </c>
      <c r="N346" s="22">
        <f t="shared" si="28"/>
        <v>3934</v>
      </c>
      <c r="O346" s="26">
        <v>433</v>
      </c>
      <c r="P346" s="24">
        <f t="shared" si="29"/>
        <v>4367</v>
      </c>
    </row>
    <row r="347" spans="1:16" ht="15.75" x14ac:dyDescent="0.25">
      <c r="A347" s="16">
        <f t="shared" si="25"/>
        <v>341</v>
      </c>
      <c r="B347" s="48">
        <v>230287</v>
      </c>
      <c r="C347" s="26" t="s">
        <v>127</v>
      </c>
      <c r="D347" s="23" t="s">
        <v>1008</v>
      </c>
      <c r="E347" s="20">
        <v>31</v>
      </c>
      <c r="F347" s="20">
        <v>2</v>
      </c>
      <c r="G347" s="20">
        <f t="shared" si="26"/>
        <v>29</v>
      </c>
      <c r="H347" s="21">
        <v>84.623236208123842</v>
      </c>
      <c r="I347" s="21">
        <f t="shared" si="27"/>
        <v>2454.0738500355915</v>
      </c>
      <c r="J347" s="20">
        <v>474</v>
      </c>
      <c r="K347" s="19"/>
      <c r="L347" s="49">
        <v>585</v>
      </c>
      <c r="M347" s="20">
        <v>80</v>
      </c>
      <c r="N347" s="22">
        <f t="shared" si="28"/>
        <v>3594</v>
      </c>
      <c r="O347" s="26">
        <v>433</v>
      </c>
      <c r="P347" s="24">
        <f t="shared" si="29"/>
        <v>4027</v>
      </c>
    </row>
    <row r="348" spans="1:16" ht="15.75" x14ac:dyDescent="0.25">
      <c r="A348" s="16">
        <f t="shared" si="25"/>
        <v>342</v>
      </c>
      <c r="B348" s="48">
        <v>230294</v>
      </c>
      <c r="C348" s="26" t="s">
        <v>128</v>
      </c>
      <c r="D348" s="23" t="s">
        <v>1009</v>
      </c>
      <c r="E348" s="20">
        <v>31</v>
      </c>
      <c r="F348" s="20">
        <v>1</v>
      </c>
      <c r="G348" s="20">
        <f t="shared" si="26"/>
        <v>30</v>
      </c>
      <c r="H348" s="21">
        <v>84.623236208123842</v>
      </c>
      <c r="I348" s="21">
        <f t="shared" si="27"/>
        <v>2538.6970862437151</v>
      </c>
      <c r="J348" s="20">
        <v>523</v>
      </c>
      <c r="K348" s="19"/>
      <c r="L348" s="49">
        <v>155</v>
      </c>
      <c r="M348" s="20">
        <v>80</v>
      </c>
      <c r="N348" s="22">
        <f t="shared" si="28"/>
        <v>3297</v>
      </c>
      <c r="O348" s="26">
        <v>448</v>
      </c>
      <c r="P348" s="24">
        <f t="shared" si="29"/>
        <v>3745</v>
      </c>
    </row>
    <row r="349" spans="1:16" ht="15.75" x14ac:dyDescent="0.25">
      <c r="A349" s="16">
        <f t="shared" si="25"/>
        <v>343</v>
      </c>
      <c r="B349" s="48">
        <v>230299</v>
      </c>
      <c r="C349" s="26" t="s">
        <v>129</v>
      </c>
      <c r="D349" s="23" t="s">
        <v>1007</v>
      </c>
      <c r="E349" s="20">
        <v>31</v>
      </c>
      <c r="F349" s="20"/>
      <c r="G349" s="20">
        <f t="shared" si="26"/>
        <v>31</v>
      </c>
      <c r="H349" s="21">
        <v>84.623236208123842</v>
      </c>
      <c r="I349" s="21">
        <f t="shared" si="27"/>
        <v>2623.3203224518393</v>
      </c>
      <c r="J349" s="20">
        <v>251</v>
      </c>
      <c r="K349" s="19"/>
      <c r="L349" s="49">
        <v>0</v>
      </c>
      <c r="M349" s="20">
        <v>80</v>
      </c>
      <c r="N349" s="22">
        <f t="shared" si="28"/>
        <v>2955</v>
      </c>
      <c r="O349" s="26">
        <v>463</v>
      </c>
      <c r="P349" s="24">
        <f t="shared" si="29"/>
        <v>3418</v>
      </c>
    </row>
    <row r="350" spans="1:16" ht="15.75" x14ac:dyDescent="0.25">
      <c r="A350" s="16">
        <f t="shared" si="25"/>
        <v>344</v>
      </c>
      <c r="B350" s="48">
        <v>230303</v>
      </c>
      <c r="C350" s="26" t="s">
        <v>130</v>
      </c>
      <c r="D350" s="23" t="s">
        <v>1010</v>
      </c>
      <c r="E350" s="20">
        <v>31</v>
      </c>
      <c r="F350" s="20">
        <v>1</v>
      </c>
      <c r="G350" s="20">
        <f t="shared" si="26"/>
        <v>30</v>
      </c>
      <c r="H350" s="21">
        <v>84.623236208123842</v>
      </c>
      <c r="I350" s="21">
        <f t="shared" si="27"/>
        <v>2538.6970862437151</v>
      </c>
      <c r="J350" s="20">
        <v>1894</v>
      </c>
      <c r="K350" s="19"/>
      <c r="L350" s="49">
        <v>190</v>
      </c>
      <c r="M350" s="20">
        <v>80</v>
      </c>
      <c r="N350" s="22">
        <f t="shared" si="28"/>
        <v>4703</v>
      </c>
      <c r="O350" s="26">
        <v>656</v>
      </c>
      <c r="P350" s="24">
        <f t="shared" si="29"/>
        <v>5359</v>
      </c>
    </row>
    <row r="351" spans="1:16" ht="15.75" x14ac:dyDescent="0.25">
      <c r="A351" s="16">
        <f t="shared" si="25"/>
        <v>345</v>
      </c>
      <c r="B351" s="48">
        <v>230313</v>
      </c>
      <c r="C351" s="26" t="s">
        <v>131</v>
      </c>
      <c r="D351" s="23" t="s">
        <v>998</v>
      </c>
      <c r="E351" s="20">
        <v>31</v>
      </c>
      <c r="F351" s="20">
        <v>1</v>
      </c>
      <c r="G351" s="20">
        <f t="shared" si="26"/>
        <v>30</v>
      </c>
      <c r="H351" s="21">
        <v>84.623236208123842</v>
      </c>
      <c r="I351" s="21">
        <f t="shared" si="27"/>
        <v>2538.6970862437151</v>
      </c>
      <c r="J351" s="20">
        <f>446+1269</f>
        <v>1715</v>
      </c>
      <c r="K351" s="19"/>
      <c r="L351" s="49">
        <v>1595</v>
      </c>
      <c r="M351" s="20">
        <v>80</v>
      </c>
      <c r="N351" s="22">
        <f t="shared" si="28"/>
        <v>5929</v>
      </c>
      <c r="O351" s="26">
        <v>656</v>
      </c>
      <c r="P351" s="24">
        <f t="shared" si="29"/>
        <v>6585</v>
      </c>
    </row>
    <row r="352" spans="1:16" ht="15.75" x14ac:dyDescent="0.25">
      <c r="A352" s="16">
        <f t="shared" si="25"/>
        <v>346</v>
      </c>
      <c r="B352" s="48">
        <v>230325</v>
      </c>
      <c r="C352" s="26" t="s">
        <v>739</v>
      </c>
      <c r="D352" s="23" t="s">
        <v>1011</v>
      </c>
      <c r="E352" s="20">
        <v>31</v>
      </c>
      <c r="F352" s="20">
        <v>4</v>
      </c>
      <c r="G352" s="20">
        <f t="shared" si="26"/>
        <v>27</v>
      </c>
      <c r="H352" s="21">
        <v>84.623236208123842</v>
      </c>
      <c r="I352" s="21">
        <f t="shared" si="27"/>
        <v>2284.8273776193437</v>
      </c>
      <c r="J352" s="20">
        <v>201</v>
      </c>
      <c r="K352" s="19"/>
      <c r="L352" s="49">
        <v>190</v>
      </c>
      <c r="M352" s="20">
        <v>80</v>
      </c>
      <c r="N352" s="22">
        <f t="shared" si="28"/>
        <v>2756</v>
      </c>
      <c r="O352" s="26">
        <v>403</v>
      </c>
      <c r="P352" s="24">
        <f t="shared" si="29"/>
        <v>3159</v>
      </c>
    </row>
    <row r="353" spans="1:16" ht="15.75" x14ac:dyDescent="0.25">
      <c r="A353" s="16">
        <f t="shared" si="25"/>
        <v>347</v>
      </c>
      <c r="B353" s="48">
        <v>230340</v>
      </c>
      <c r="C353" s="26" t="s">
        <v>132</v>
      </c>
      <c r="D353" s="23" t="s">
        <v>1012</v>
      </c>
      <c r="E353" s="20">
        <v>31</v>
      </c>
      <c r="F353" s="20">
        <v>2</v>
      </c>
      <c r="G353" s="20">
        <f t="shared" si="26"/>
        <v>29</v>
      </c>
      <c r="H353" s="21">
        <v>84.623236208123842</v>
      </c>
      <c r="I353" s="21">
        <f t="shared" si="27"/>
        <v>2454.0738500355915</v>
      </c>
      <c r="J353" s="20">
        <v>525</v>
      </c>
      <c r="K353" s="19"/>
      <c r="L353" s="49">
        <v>675</v>
      </c>
      <c r="M353" s="20">
        <v>80</v>
      </c>
      <c r="N353" s="22">
        <f t="shared" si="28"/>
        <v>3735</v>
      </c>
      <c r="O353" s="26">
        <v>433</v>
      </c>
      <c r="P353" s="24">
        <f t="shared" si="29"/>
        <v>4168</v>
      </c>
    </row>
    <row r="354" spans="1:16" ht="15.75" x14ac:dyDescent="0.25">
      <c r="A354" s="16">
        <f t="shared" si="25"/>
        <v>348</v>
      </c>
      <c r="B354" s="48">
        <v>230342</v>
      </c>
      <c r="C354" s="26" t="s">
        <v>133</v>
      </c>
      <c r="D354" s="23" t="s">
        <v>1013</v>
      </c>
      <c r="E354" s="20">
        <v>31</v>
      </c>
      <c r="F354" s="20">
        <v>4</v>
      </c>
      <c r="G354" s="20">
        <f t="shared" si="26"/>
        <v>27</v>
      </c>
      <c r="H354" s="21">
        <v>84.623236208123842</v>
      </c>
      <c r="I354" s="21">
        <f t="shared" si="27"/>
        <v>2284.8273776193437</v>
      </c>
      <c r="J354" s="20">
        <v>1789</v>
      </c>
      <c r="K354" s="19"/>
      <c r="L354" s="49">
        <v>310</v>
      </c>
      <c r="M354" s="20">
        <v>80</v>
      </c>
      <c r="N354" s="22">
        <f t="shared" si="28"/>
        <v>4464</v>
      </c>
      <c r="O354" s="26">
        <v>403</v>
      </c>
      <c r="P354" s="24">
        <f t="shared" si="29"/>
        <v>4867</v>
      </c>
    </row>
    <row r="355" spans="1:16" ht="15.75" x14ac:dyDescent="0.25">
      <c r="A355" s="16">
        <f t="shared" si="25"/>
        <v>349</v>
      </c>
      <c r="B355" s="48">
        <v>230351</v>
      </c>
      <c r="C355" s="26" t="s">
        <v>134</v>
      </c>
      <c r="D355" s="23" t="s">
        <v>996</v>
      </c>
      <c r="E355" s="20">
        <v>31</v>
      </c>
      <c r="F355" s="20">
        <v>2</v>
      </c>
      <c r="G355" s="20">
        <f t="shared" si="26"/>
        <v>29</v>
      </c>
      <c r="H355" s="21">
        <v>84.623236208123842</v>
      </c>
      <c r="I355" s="21">
        <f t="shared" si="27"/>
        <v>2454.0738500355915</v>
      </c>
      <c r="J355" s="20">
        <v>1081</v>
      </c>
      <c r="K355" s="19"/>
      <c r="L355" s="49">
        <v>560</v>
      </c>
      <c r="M355" s="20">
        <v>80</v>
      </c>
      <c r="N355" s="22">
        <f t="shared" si="28"/>
        <v>4176</v>
      </c>
      <c r="O355" s="26">
        <v>433</v>
      </c>
      <c r="P355" s="24">
        <f t="shared" si="29"/>
        <v>4609</v>
      </c>
    </row>
    <row r="356" spans="1:16" ht="15.75" x14ac:dyDescent="0.25">
      <c r="A356" s="16">
        <f t="shared" si="25"/>
        <v>350</v>
      </c>
      <c r="B356" s="48">
        <v>230353</v>
      </c>
      <c r="C356" s="26" t="s">
        <v>135</v>
      </c>
      <c r="D356" s="23" t="s">
        <v>1014</v>
      </c>
      <c r="E356" s="20">
        <v>31</v>
      </c>
      <c r="F356" s="20"/>
      <c r="G356" s="20">
        <f t="shared" si="26"/>
        <v>31</v>
      </c>
      <c r="H356" s="21">
        <v>84.623236208123842</v>
      </c>
      <c r="I356" s="21">
        <f t="shared" si="27"/>
        <v>2623.3203224518393</v>
      </c>
      <c r="J356" s="20">
        <v>610</v>
      </c>
      <c r="K356" s="19"/>
      <c r="L356" s="49">
        <v>400</v>
      </c>
      <c r="M356" s="20">
        <v>80</v>
      </c>
      <c r="N356" s="22">
        <f t="shared" si="28"/>
        <v>3714</v>
      </c>
      <c r="O356" s="26">
        <v>463</v>
      </c>
      <c r="P356" s="24">
        <f t="shared" si="29"/>
        <v>4177</v>
      </c>
    </row>
    <row r="357" spans="1:16" ht="15.75" x14ac:dyDescent="0.25">
      <c r="A357" s="16">
        <f t="shared" si="25"/>
        <v>351</v>
      </c>
      <c r="B357" s="48">
        <v>230354</v>
      </c>
      <c r="C357" s="26" t="s">
        <v>136</v>
      </c>
      <c r="D357" s="23" t="s">
        <v>1015</v>
      </c>
      <c r="E357" s="20">
        <v>31</v>
      </c>
      <c r="F357" s="20">
        <v>3</v>
      </c>
      <c r="G357" s="20">
        <f t="shared" si="26"/>
        <v>28</v>
      </c>
      <c r="H357" s="21">
        <v>84.623236208123842</v>
      </c>
      <c r="I357" s="21">
        <f t="shared" si="27"/>
        <v>2369.4506138274674</v>
      </c>
      <c r="J357" s="20">
        <v>348</v>
      </c>
      <c r="K357" s="19"/>
      <c r="L357" s="49">
        <v>445</v>
      </c>
      <c r="M357" s="20">
        <v>80</v>
      </c>
      <c r="N357" s="22">
        <f t="shared" si="28"/>
        <v>3243</v>
      </c>
      <c r="O357" s="26">
        <v>418</v>
      </c>
      <c r="P357" s="24">
        <f t="shared" si="29"/>
        <v>3661</v>
      </c>
    </row>
    <row r="358" spans="1:16" ht="15.75" x14ac:dyDescent="0.25">
      <c r="A358" s="16">
        <f t="shared" si="25"/>
        <v>352</v>
      </c>
      <c r="B358" s="48">
        <v>230355</v>
      </c>
      <c r="C358" s="26" t="s">
        <v>137</v>
      </c>
      <c r="D358" s="23" t="s">
        <v>995</v>
      </c>
      <c r="E358" s="20">
        <v>31</v>
      </c>
      <c r="F358" s="20">
        <v>4</v>
      </c>
      <c r="G358" s="20">
        <f t="shared" si="26"/>
        <v>27</v>
      </c>
      <c r="H358" s="21">
        <v>84.623236208123842</v>
      </c>
      <c r="I358" s="21">
        <f t="shared" si="27"/>
        <v>2284.8273776193437</v>
      </c>
      <c r="J358" s="20"/>
      <c r="K358" s="19"/>
      <c r="L358" s="49">
        <v>309</v>
      </c>
      <c r="M358" s="20">
        <v>80</v>
      </c>
      <c r="N358" s="22">
        <f t="shared" si="28"/>
        <v>2674</v>
      </c>
      <c r="O358" s="26">
        <v>403</v>
      </c>
      <c r="P358" s="24">
        <f t="shared" si="29"/>
        <v>3077</v>
      </c>
    </row>
    <row r="359" spans="1:16" ht="15.75" x14ac:dyDescent="0.25">
      <c r="A359" s="16">
        <f t="shared" si="25"/>
        <v>353</v>
      </c>
      <c r="B359" s="48">
        <v>230356</v>
      </c>
      <c r="C359" s="26" t="s">
        <v>138</v>
      </c>
      <c r="D359" s="23" t="s">
        <v>1016</v>
      </c>
      <c r="E359" s="20">
        <v>31</v>
      </c>
      <c r="F359" s="20"/>
      <c r="G359" s="20">
        <f t="shared" si="26"/>
        <v>31</v>
      </c>
      <c r="H359" s="21">
        <v>84.623236208123842</v>
      </c>
      <c r="I359" s="21">
        <f t="shared" si="27"/>
        <v>2623.3203224518393</v>
      </c>
      <c r="J359" s="20">
        <v>373</v>
      </c>
      <c r="K359" s="19"/>
      <c r="L359" s="49">
        <v>540</v>
      </c>
      <c r="M359" s="20">
        <v>80</v>
      </c>
      <c r="N359" s="22">
        <f t="shared" si="28"/>
        <v>3617</v>
      </c>
      <c r="O359" s="26">
        <v>463</v>
      </c>
      <c r="P359" s="24">
        <f t="shared" si="29"/>
        <v>4080</v>
      </c>
    </row>
    <row r="360" spans="1:16" ht="15.75" x14ac:dyDescent="0.25">
      <c r="A360" s="16">
        <f t="shared" si="25"/>
        <v>354</v>
      </c>
      <c r="B360" s="48">
        <v>230359</v>
      </c>
      <c r="C360" s="26" t="s">
        <v>139</v>
      </c>
      <c r="D360" s="23" t="s">
        <v>1014</v>
      </c>
      <c r="E360" s="20">
        <v>31</v>
      </c>
      <c r="F360" s="20">
        <v>4</v>
      </c>
      <c r="G360" s="20">
        <f t="shared" si="26"/>
        <v>27</v>
      </c>
      <c r="H360" s="21">
        <v>84.623236208123842</v>
      </c>
      <c r="I360" s="21">
        <f t="shared" si="27"/>
        <v>2284.8273776193437</v>
      </c>
      <c r="J360" s="20">
        <v>1168</v>
      </c>
      <c r="K360" s="19"/>
      <c r="L360" s="49">
        <v>110</v>
      </c>
      <c r="M360" s="20">
        <v>80</v>
      </c>
      <c r="N360" s="22">
        <f t="shared" si="28"/>
        <v>3643</v>
      </c>
      <c r="O360" s="26">
        <v>403</v>
      </c>
      <c r="P360" s="24">
        <f t="shared" si="29"/>
        <v>4046</v>
      </c>
    </row>
    <row r="361" spans="1:16" ht="15.75" x14ac:dyDescent="0.25">
      <c r="A361" s="16">
        <f t="shared" si="25"/>
        <v>355</v>
      </c>
      <c r="B361" s="48">
        <v>230366</v>
      </c>
      <c r="C361" s="26" t="s">
        <v>140</v>
      </c>
      <c r="D361" s="23" t="s">
        <v>1017</v>
      </c>
      <c r="E361" s="20">
        <v>31</v>
      </c>
      <c r="F361" s="20">
        <v>2</v>
      </c>
      <c r="G361" s="20">
        <f t="shared" si="26"/>
        <v>29</v>
      </c>
      <c r="H361" s="21">
        <v>84.623236208123842</v>
      </c>
      <c r="I361" s="21">
        <f t="shared" si="27"/>
        <v>2454.0738500355915</v>
      </c>
      <c r="J361" s="20">
        <v>344</v>
      </c>
      <c r="K361" s="19"/>
      <c r="L361" s="49">
        <v>85</v>
      </c>
      <c r="M361" s="20">
        <v>80</v>
      </c>
      <c r="N361" s="22">
        <f t="shared" si="28"/>
        <v>2964</v>
      </c>
      <c r="O361" s="26">
        <v>433</v>
      </c>
      <c r="P361" s="24">
        <f t="shared" si="29"/>
        <v>3397</v>
      </c>
    </row>
    <row r="362" spans="1:16" ht="15.75" x14ac:dyDescent="0.25">
      <c r="A362" s="16">
        <f t="shared" si="25"/>
        <v>356</v>
      </c>
      <c r="B362" s="48">
        <v>230369</v>
      </c>
      <c r="C362" s="26" t="s">
        <v>141</v>
      </c>
      <c r="D362" s="23" t="s">
        <v>1018</v>
      </c>
      <c r="E362" s="20">
        <v>31</v>
      </c>
      <c r="F362" s="20"/>
      <c r="G362" s="20">
        <f t="shared" si="26"/>
        <v>31</v>
      </c>
      <c r="H362" s="21">
        <v>84.623236208123842</v>
      </c>
      <c r="I362" s="21">
        <f t="shared" si="27"/>
        <v>2623.3203224518393</v>
      </c>
      <c r="J362" s="20">
        <v>302</v>
      </c>
      <c r="K362" s="19"/>
      <c r="L362" s="49">
        <v>240</v>
      </c>
      <c r="M362" s="20">
        <v>80</v>
      </c>
      <c r="N362" s="22">
        <f t="shared" si="28"/>
        <v>3246</v>
      </c>
      <c r="O362" s="26">
        <v>463</v>
      </c>
      <c r="P362" s="24">
        <f t="shared" si="29"/>
        <v>3709</v>
      </c>
    </row>
    <row r="363" spans="1:16" ht="15.75" x14ac:dyDescent="0.25">
      <c r="A363" s="16">
        <f t="shared" si="25"/>
        <v>357</v>
      </c>
      <c r="B363" s="48">
        <v>230379</v>
      </c>
      <c r="C363" s="26" t="s">
        <v>142</v>
      </c>
      <c r="D363" s="23" t="s">
        <v>988</v>
      </c>
      <c r="E363" s="20">
        <v>31</v>
      </c>
      <c r="F363" s="20"/>
      <c r="G363" s="20">
        <f t="shared" si="26"/>
        <v>31</v>
      </c>
      <c r="H363" s="21">
        <v>84.623236208123842</v>
      </c>
      <c r="I363" s="21">
        <f t="shared" si="27"/>
        <v>2623.3203224518393</v>
      </c>
      <c r="J363" s="20">
        <f>836+403</f>
        <v>1239</v>
      </c>
      <c r="K363" s="19"/>
      <c r="L363" s="49">
        <v>1115</v>
      </c>
      <c r="M363" s="20">
        <v>80</v>
      </c>
      <c r="N363" s="22">
        <f t="shared" si="28"/>
        <v>5058</v>
      </c>
      <c r="O363" s="26">
        <v>678</v>
      </c>
      <c r="P363" s="24">
        <f t="shared" si="29"/>
        <v>5736</v>
      </c>
    </row>
    <row r="364" spans="1:16" ht="15.75" x14ac:dyDescent="0.25">
      <c r="A364" s="16">
        <f t="shared" si="25"/>
        <v>358</v>
      </c>
      <c r="B364" s="48">
        <v>230385</v>
      </c>
      <c r="C364" s="26" t="s">
        <v>143</v>
      </c>
      <c r="D364" s="23" t="s">
        <v>1019</v>
      </c>
      <c r="E364" s="20">
        <v>31</v>
      </c>
      <c r="F364" s="20">
        <v>2</v>
      </c>
      <c r="G364" s="20">
        <f t="shared" si="26"/>
        <v>29</v>
      </c>
      <c r="H364" s="21">
        <v>84.623236208123842</v>
      </c>
      <c r="I364" s="21">
        <f t="shared" si="27"/>
        <v>2454.0738500355915</v>
      </c>
      <c r="J364" s="20">
        <v>1103</v>
      </c>
      <c r="K364" s="19"/>
      <c r="L364" s="49">
        <v>595</v>
      </c>
      <c r="M364" s="20">
        <v>80</v>
      </c>
      <c r="N364" s="22">
        <f t="shared" si="28"/>
        <v>4233</v>
      </c>
      <c r="O364" s="26">
        <v>433</v>
      </c>
      <c r="P364" s="24">
        <f t="shared" si="29"/>
        <v>4666</v>
      </c>
    </row>
    <row r="365" spans="1:16" ht="15.75" x14ac:dyDescent="0.25">
      <c r="A365" s="16">
        <f t="shared" si="25"/>
        <v>359</v>
      </c>
      <c r="B365" s="48">
        <v>230390</v>
      </c>
      <c r="C365" s="26" t="s">
        <v>144</v>
      </c>
      <c r="D365" s="23" t="s">
        <v>1004</v>
      </c>
      <c r="E365" s="20">
        <v>31</v>
      </c>
      <c r="F365" s="20">
        <v>2</v>
      </c>
      <c r="G365" s="20">
        <f t="shared" si="26"/>
        <v>29</v>
      </c>
      <c r="H365" s="21">
        <v>84.623236208123842</v>
      </c>
      <c r="I365" s="21">
        <f t="shared" si="27"/>
        <v>2454.0738500355915</v>
      </c>
      <c r="J365" s="20">
        <v>350</v>
      </c>
      <c r="K365" s="19"/>
      <c r="L365" s="49">
        <v>90</v>
      </c>
      <c r="M365" s="20">
        <v>80</v>
      </c>
      <c r="N365" s="22">
        <f t="shared" si="28"/>
        <v>2975</v>
      </c>
      <c r="O365" s="26">
        <v>433</v>
      </c>
      <c r="P365" s="24">
        <f t="shared" si="29"/>
        <v>3408</v>
      </c>
    </row>
    <row r="366" spans="1:16" ht="15.75" x14ac:dyDescent="0.25">
      <c r="A366" s="16">
        <f t="shared" si="25"/>
        <v>360</v>
      </c>
      <c r="B366" s="48">
        <v>230402</v>
      </c>
      <c r="C366" s="26" t="s">
        <v>145</v>
      </c>
      <c r="D366" s="23" t="s">
        <v>1000</v>
      </c>
      <c r="E366" s="20">
        <v>31</v>
      </c>
      <c r="F366" s="20">
        <v>4</v>
      </c>
      <c r="G366" s="20">
        <f t="shared" si="26"/>
        <v>27</v>
      </c>
      <c r="H366" s="21">
        <v>84.623236208123842</v>
      </c>
      <c r="I366" s="21">
        <f t="shared" si="27"/>
        <v>2284.8273776193437</v>
      </c>
      <c r="J366" s="20">
        <v>572</v>
      </c>
      <c r="K366" s="19"/>
      <c r="L366" s="49">
        <v>290</v>
      </c>
      <c r="M366" s="20">
        <v>80</v>
      </c>
      <c r="N366" s="22">
        <f t="shared" si="28"/>
        <v>3227</v>
      </c>
      <c r="O366" s="26">
        <v>403</v>
      </c>
      <c r="P366" s="24">
        <f t="shared" si="29"/>
        <v>3630</v>
      </c>
    </row>
    <row r="367" spans="1:16" ht="15.75" x14ac:dyDescent="0.25">
      <c r="A367" s="16">
        <f t="shared" si="25"/>
        <v>361</v>
      </c>
      <c r="B367" s="48">
        <v>230439</v>
      </c>
      <c r="C367" s="26" t="s">
        <v>146</v>
      </c>
      <c r="D367" s="23" t="s">
        <v>992</v>
      </c>
      <c r="E367" s="20">
        <v>31</v>
      </c>
      <c r="F367" s="20">
        <v>7</v>
      </c>
      <c r="G367" s="20">
        <f t="shared" si="26"/>
        <v>24</v>
      </c>
      <c r="H367" s="21">
        <v>84.623236208123842</v>
      </c>
      <c r="I367" s="21">
        <f t="shared" si="27"/>
        <v>2030.9576689949722</v>
      </c>
      <c r="J367" s="20">
        <v>435</v>
      </c>
      <c r="K367" s="19"/>
      <c r="L367" s="49">
        <v>175</v>
      </c>
      <c r="M367" s="20">
        <v>80</v>
      </c>
      <c r="N367" s="22">
        <f t="shared" si="28"/>
        <v>2721</v>
      </c>
      <c r="O367" s="26">
        <v>358</v>
      </c>
      <c r="P367" s="24">
        <f t="shared" si="29"/>
        <v>3079</v>
      </c>
    </row>
    <row r="368" spans="1:16" ht="15.75" x14ac:dyDescent="0.25">
      <c r="A368" s="16">
        <f t="shared" si="25"/>
        <v>362</v>
      </c>
      <c r="B368" s="48">
        <v>230445</v>
      </c>
      <c r="C368" s="26" t="s">
        <v>147</v>
      </c>
      <c r="D368" s="23" t="s">
        <v>1001</v>
      </c>
      <c r="E368" s="20">
        <v>31</v>
      </c>
      <c r="F368" s="20">
        <v>3</v>
      </c>
      <c r="G368" s="20">
        <f t="shared" si="26"/>
        <v>28</v>
      </c>
      <c r="H368" s="21">
        <v>84.623236208123842</v>
      </c>
      <c r="I368" s="21">
        <f t="shared" si="27"/>
        <v>2369.4506138274674</v>
      </c>
      <c r="J368" s="20"/>
      <c r="K368" s="19"/>
      <c r="L368" s="49">
        <v>0</v>
      </c>
      <c r="M368" s="20">
        <v>80</v>
      </c>
      <c r="N368" s="22">
        <f t="shared" si="28"/>
        <v>2450</v>
      </c>
      <c r="O368" s="26">
        <v>418</v>
      </c>
      <c r="P368" s="24">
        <f t="shared" si="29"/>
        <v>2868</v>
      </c>
    </row>
    <row r="369" spans="1:16" ht="15.75" x14ac:dyDescent="0.25">
      <c r="A369" s="16">
        <f t="shared" si="25"/>
        <v>363</v>
      </c>
      <c r="B369" s="48">
        <v>230449</v>
      </c>
      <c r="C369" s="26" t="s">
        <v>148</v>
      </c>
      <c r="D369" s="23" t="s">
        <v>1020</v>
      </c>
      <c r="E369" s="20">
        <v>31</v>
      </c>
      <c r="F369" s="20">
        <v>4</v>
      </c>
      <c r="G369" s="20">
        <f t="shared" si="26"/>
        <v>27</v>
      </c>
      <c r="H369" s="21">
        <v>84.623236208123842</v>
      </c>
      <c r="I369" s="21">
        <f t="shared" si="27"/>
        <v>2284.8273776193437</v>
      </c>
      <c r="J369" s="20">
        <v>597</v>
      </c>
      <c r="K369" s="19"/>
      <c r="L369" s="49">
        <v>615</v>
      </c>
      <c r="M369" s="20">
        <v>80</v>
      </c>
      <c r="N369" s="22">
        <f t="shared" si="28"/>
        <v>3577</v>
      </c>
      <c r="O369" s="26">
        <v>403</v>
      </c>
      <c r="P369" s="24">
        <f t="shared" si="29"/>
        <v>3980</v>
      </c>
    </row>
    <row r="370" spans="1:16" ht="15.75" x14ac:dyDescent="0.25">
      <c r="A370" s="16">
        <f t="shared" si="25"/>
        <v>364</v>
      </c>
      <c r="B370" s="48">
        <v>230451</v>
      </c>
      <c r="C370" s="26" t="s">
        <v>149</v>
      </c>
      <c r="D370" s="23" t="s">
        <v>1021</v>
      </c>
      <c r="E370" s="20">
        <v>31</v>
      </c>
      <c r="F370" s="20"/>
      <c r="G370" s="20">
        <f t="shared" si="26"/>
        <v>31</v>
      </c>
      <c r="H370" s="21">
        <v>84.623236208123842</v>
      </c>
      <c r="I370" s="21">
        <f t="shared" si="27"/>
        <v>2623.3203224518393</v>
      </c>
      <c r="J370" s="20"/>
      <c r="K370" s="19"/>
      <c r="L370" s="49">
        <v>35</v>
      </c>
      <c r="M370" s="20">
        <v>80</v>
      </c>
      <c r="N370" s="22">
        <f t="shared" si="28"/>
        <v>2739</v>
      </c>
      <c r="O370" s="26">
        <v>678</v>
      </c>
      <c r="P370" s="24">
        <f t="shared" si="29"/>
        <v>3417</v>
      </c>
    </row>
    <row r="371" spans="1:16" ht="15.75" x14ac:dyDescent="0.25">
      <c r="A371" s="16">
        <f t="shared" si="25"/>
        <v>365</v>
      </c>
      <c r="B371" s="48">
        <v>230452</v>
      </c>
      <c r="C371" s="26" t="s">
        <v>149</v>
      </c>
      <c r="D371" s="23" t="s">
        <v>1012</v>
      </c>
      <c r="E371" s="20">
        <v>31</v>
      </c>
      <c r="F371" s="20">
        <v>3</v>
      </c>
      <c r="G371" s="20">
        <f t="shared" si="26"/>
        <v>28</v>
      </c>
      <c r="H371" s="21">
        <v>84.623236208123842</v>
      </c>
      <c r="I371" s="21">
        <f t="shared" si="27"/>
        <v>2369.4506138274674</v>
      </c>
      <c r="J371" s="20">
        <v>557</v>
      </c>
      <c r="K371" s="19"/>
      <c r="L371" s="49">
        <v>325</v>
      </c>
      <c r="M371" s="20">
        <v>80</v>
      </c>
      <c r="N371" s="22">
        <f t="shared" si="28"/>
        <v>3332</v>
      </c>
      <c r="O371" s="26">
        <v>418</v>
      </c>
      <c r="P371" s="24">
        <f t="shared" si="29"/>
        <v>3750</v>
      </c>
    </row>
    <row r="372" spans="1:16" ht="15.75" x14ac:dyDescent="0.25">
      <c r="A372" s="16">
        <f t="shared" si="25"/>
        <v>366</v>
      </c>
      <c r="B372" s="48">
        <v>230461</v>
      </c>
      <c r="C372" s="26" t="s">
        <v>150</v>
      </c>
      <c r="D372" s="23" t="s">
        <v>1022</v>
      </c>
      <c r="E372" s="20">
        <v>31</v>
      </c>
      <c r="F372" s="20"/>
      <c r="G372" s="20">
        <f t="shared" si="26"/>
        <v>31</v>
      </c>
      <c r="H372" s="21">
        <v>84.623236208123842</v>
      </c>
      <c r="I372" s="21">
        <f t="shared" si="27"/>
        <v>2623.3203224518393</v>
      </c>
      <c r="J372" s="20">
        <f>1430+592</f>
        <v>2022</v>
      </c>
      <c r="K372" s="19"/>
      <c r="L372" s="49">
        <v>675</v>
      </c>
      <c r="M372" s="20">
        <v>80</v>
      </c>
      <c r="N372" s="22">
        <f t="shared" si="28"/>
        <v>5401</v>
      </c>
      <c r="O372" s="26">
        <v>463</v>
      </c>
      <c r="P372" s="24">
        <f t="shared" si="29"/>
        <v>5864</v>
      </c>
    </row>
    <row r="373" spans="1:16" ht="15.75" x14ac:dyDescent="0.25">
      <c r="A373" s="16">
        <f t="shared" si="25"/>
        <v>367</v>
      </c>
      <c r="B373" s="48">
        <v>230468</v>
      </c>
      <c r="C373" s="26" t="s">
        <v>151</v>
      </c>
      <c r="D373" s="23" t="s">
        <v>973</v>
      </c>
      <c r="E373" s="20">
        <v>31</v>
      </c>
      <c r="F373" s="20">
        <v>3</v>
      </c>
      <c r="G373" s="20">
        <f t="shared" si="26"/>
        <v>28</v>
      </c>
      <c r="H373" s="21">
        <v>84.623236208123842</v>
      </c>
      <c r="I373" s="21">
        <f t="shared" si="27"/>
        <v>2369.4506138274674</v>
      </c>
      <c r="J373" s="20"/>
      <c r="K373" s="19"/>
      <c r="L373" s="49">
        <v>495</v>
      </c>
      <c r="M373" s="20">
        <v>80</v>
      </c>
      <c r="N373" s="22">
        <f t="shared" si="28"/>
        <v>2945</v>
      </c>
      <c r="O373" s="26">
        <v>418</v>
      </c>
      <c r="P373" s="24">
        <f t="shared" si="29"/>
        <v>3363</v>
      </c>
    </row>
    <row r="374" spans="1:16" ht="15.75" x14ac:dyDescent="0.25">
      <c r="A374" s="16">
        <f t="shared" si="25"/>
        <v>368</v>
      </c>
      <c r="B374" s="48">
        <v>230472</v>
      </c>
      <c r="C374" s="26" t="s">
        <v>152</v>
      </c>
      <c r="D374" s="23" t="s">
        <v>1022</v>
      </c>
      <c r="E374" s="20">
        <v>31</v>
      </c>
      <c r="F374" s="20">
        <v>6</v>
      </c>
      <c r="G374" s="20">
        <f t="shared" si="26"/>
        <v>25</v>
      </c>
      <c r="H374" s="21">
        <v>84.623236208123842</v>
      </c>
      <c r="I374" s="21">
        <f t="shared" si="27"/>
        <v>2115.5809052030959</v>
      </c>
      <c r="J374" s="20">
        <v>311</v>
      </c>
      <c r="K374" s="19"/>
      <c r="L374" s="49">
        <v>550</v>
      </c>
      <c r="M374" s="20">
        <v>80</v>
      </c>
      <c r="N374" s="22">
        <f t="shared" si="28"/>
        <v>3057</v>
      </c>
      <c r="O374" s="26">
        <v>373</v>
      </c>
      <c r="P374" s="24">
        <f t="shared" si="29"/>
        <v>3430</v>
      </c>
    </row>
    <row r="375" spans="1:16" ht="15.75" x14ac:dyDescent="0.25">
      <c r="A375" s="16">
        <f t="shared" si="25"/>
        <v>369</v>
      </c>
      <c r="B375" s="48">
        <v>230489</v>
      </c>
      <c r="C375" s="26" t="s">
        <v>153</v>
      </c>
      <c r="D375" s="23" t="s">
        <v>989</v>
      </c>
      <c r="E375" s="20">
        <v>31</v>
      </c>
      <c r="F375" s="20">
        <v>5</v>
      </c>
      <c r="G375" s="20">
        <f t="shared" si="26"/>
        <v>26</v>
      </c>
      <c r="H375" s="21">
        <v>84.623236208123842</v>
      </c>
      <c r="I375" s="21">
        <f t="shared" si="27"/>
        <v>2200.20414141122</v>
      </c>
      <c r="J375" s="20">
        <f>176+428</f>
        <v>604</v>
      </c>
      <c r="K375" s="19"/>
      <c r="L375" s="49">
        <v>565</v>
      </c>
      <c r="M375" s="20">
        <v>80</v>
      </c>
      <c r="N375" s="22">
        <f t="shared" si="28"/>
        <v>3450</v>
      </c>
      <c r="O375" s="26">
        <v>388</v>
      </c>
      <c r="P375" s="24">
        <f t="shared" si="29"/>
        <v>3838</v>
      </c>
    </row>
    <row r="376" spans="1:16" ht="15.75" x14ac:dyDescent="0.25">
      <c r="A376" s="16">
        <f t="shared" si="25"/>
        <v>370</v>
      </c>
      <c r="B376" s="48">
        <v>230502</v>
      </c>
      <c r="C376" s="26" t="s">
        <v>154</v>
      </c>
      <c r="D376" s="23" t="s">
        <v>1016</v>
      </c>
      <c r="E376" s="20">
        <v>31</v>
      </c>
      <c r="F376" s="20">
        <v>6</v>
      </c>
      <c r="G376" s="20">
        <f t="shared" si="26"/>
        <v>25</v>
      </c>
      <c r="H376" s="21">
        <v>84.623236208123842</v>
      </c>
      <c r="I376" s="21">
        <f t="shared" si="27"/>
        <v>2115.5809052030959</v>
      </c>
      <c r="J376" s="20">
        <v>417</v>
      </c>
      <c r="K376" s="19"/>
      <c r="L376" s="49">
        <v>105</v>
      </c>
      <c r="M376" s="20">
        <v>80</v>
      </c>
      <c r="N376" s="22">
        <f t="shared" si="28"/>
        <v>2718</v>
      </c>
      <c r="O376" s="26">
        <v>373</v>
      </c>
      <c r="P376" s="24">
        <f t="shared" si="29"/>
        <v>3091</v>
      </c>
    </row>
    <row r="377" spans="1:16" ht="15.75" x14ac:dyDescent="0.25">
      <c r="A377" s="16">
        <f t="shared" si="25"/>
        <v>371</v>
      </c>
      <c r="B377" s="48">
        <v>230506</v>
      </c>
      <c r="C377" s="26" t="s">
        <v>155</v>
      </c>
      <c r="D377" s="23" t="s">
        <v>1023</v>
      </c>
      <c r="E377" s="20">
        <v>31</v>
      </c>
      <c r="F377" s="20">
        <v>2</v>
      </c>
      <c r="G377" s="20">
        <f t="shared" si="26"/>
        <v>29</v>
      </c>
      <c r="H377" s="21">
        <v>84.623236208123842</v>
      </c>
      <c r="I377" s="21">
        <f t="shared" si="27"/>
        <v>2454.0738500355915</v>
      </c>
      <c r="J377" s="20">
        <v>24</v>
      </c>
      <c r="K377" s="19"/>
      <c r="L377" s="49">
        <v>205</v>
      </c>
      <c r="M377" s="20">
        <v>80</v>
      </c>
      <c r="N377" s="22">
        <f t="shared" si="28"/>
        <v>2764</v>
      </c>
      <c r="O377" s="26">
        <v>433</v>
      </c>
      <c r="P377" s="24">
        <f t="shared" si="29"/>
        <v>3197</v>
      </c>
    </row>
    <row r="378" spans="1:16" ht="15.75" x14ac:dyDescent="0.25">
      <c r="A378" s="16">
        <f t="shared" si="25"/>
        <v>372</v>
      </c>
      <c r="B378" s="48">
        <v>230516</v>
      </c>
      <c r="C378" s="26" t="s">
        <v>156</v>
      </c>
      <c r="D378" s="23" t="s">
        <v>1024</v>
      </c>
      <c r="E378" s="20">
        <v>31</v>
      </c>
      <c r="F378" s="20">
        <v>2</v>
      </c>
      <c r="G378" s="20">
        <f t="shared" si="26"/>
        <v>29</v>
      </c>
      <c r="H378" s="21">
        <v>84.623236208123842</v>
      </c>
      <c r="I378" s="21">
        <f t="shared" si="27"/>
        <v>2454.0738500355915</v>
      </c>
      <c r="J378" s="20">
        <v>404</v>
      </c>
      <c r="K378" s="19"/>
      <c r="L378" s="49">
        <v>245</v>
      </c>
      <c r="M378" s="20">
        <v>80</v>
      </c>
      <c r="N378" s="22">
        <f t="shared" si="28"/>
        <v>3184</v>
      </c>
      <c r="O378" s="26">
        <v>433</v>
      </c>
      <c r="P378" s="24">
        <f t="shared" si="29"/>
        <v>3617</v>
      </c>
    </row>
    <row r="379" spans="1:16" ht="15.75" x14ac:dyDescent="0.25">
      <c r="A379" s="16">
        <f t="shared" si="25"/>
        <v>373</v>
      </c>
      <c r="B379" s="48">
        <v>230522</v>
      </c>
      <c r="C379" s="26" t="s">
        <v>157</v>
      </c>
      <c r="D379" s="23" t="s">
        <v>1010</v>
      </c>
      <c r="E379" s="20">
        <v>31</v>
      </c>
      <c r="F379" s="20">
        <v>1</v>
      </c>
      <c r="G379" s="20">
        <f t="shared" si="26"/>
        <v>30</v>
      </c>
      <c r="H379" s="21">
        <v>84.623236208123842</v>
      </c>
      <c r="I379" s="21">
        <f t="shared" si="27"/>
        <v>2538.6970862437151</v>
      </c>
      <c r="J379" s="20">
        <v>1827</v>
      </c>
      <c r="K379" s="19"/>
      <c r="L379" s="49">
        <v>1250</v>
      </c>
      <c r="M379" s="20">
        <v>80</v>
      </c>
      <c r="N379" s="22">
        <f t="shared" si="28"/>
        <v>5696</v>
      </c>
      <c r="O379" s="26">
        <v>656</v>
      </c>
      <c r="P379" s="24">
        <f t="shared" si="29"/>
        <v>6352</v>
      </c>
    </row>
    <row r="380" spans="1:16" ht="15.75" x14ac:dyDescent="0.25">
      <c r="A380" s="16">
        <f t="shared" si="25"/>
        <v>374</v>
      </c>
      <c r="B380" s="48">
        <v>230529</v>
      </c>
      <c r="C380" s="26" t="s">
        <v>158</v>
      </c>
      <c r="D380" s="23" t="s">
        <v>1004</v>
      </c>
      <c r="E380" s="20">
        <v>31</v>
      </c>
      <c r="F380" s="20">
        <v>1</v>
      </c>
      <c r="G380" s="20">
        <f t="shared" si="26"/>
        <v>30</v>
      </c>
      <c r="H380" s="21">
        <v>84.623236208123842</v>
      </c>
      <c r="I380" s="21">
        <f t="shared" si="27"/>
        <v>2538.6970862437151</v>
      </c>
      <c r="J380" s="20">
        <v>158</v>
      </c>
      <c r="K380" s="19"/>
      <c r="L380" s="49">
        <v>375</v>
      </c>
      <c r="M380" s="20">
        <v>80</v>
      </c>
      <c r="N380" s="22">
        <f t="shared" si="28"/>
        <v>3152</v>
      </c>
      <c r="O380" s="26">
        <v>448</v>
      </c>
      <c r="P380" s="24">
        <f t="shared" si="29"/>
        <v>3600</v>
      </c>
    </row>
    <row r="381" spans="1:16" ht="15.75" x14ac:dyDescent="0.25">
      <c r="A381" s="16">
        <f t="shared" si="25"/>
        <v>375</v>
      </c>
      <c r="B381" s="48">
        <v>230530</v>
      </c>
      <c r="C381" s="26" t="s">
        <v>159</v>
      </c>
      <c r="D381" s="23" t="s">
        <v>1025</v>
      </c>
      <c r="E381" s="20">
        <v>31</v>
      </c>
      <c r="F381" s="20">
        <v>2</v>
      </c>
      <c r="G381" s="20">
        <f t="shared" si="26"/>
        <v>29</v>
      </c>
      <c r="H381" s="21">
        <v>84.623236208123842</v>
      </c>
      <c r="I381" s="21">
        <f t="shared" si="27"/>
        <v>2454.0738500355915</v>
      </c>
      <c r="J381" s="20">
        <v>1033</v>
      </c>
      <c r="K381" s="19"/>
      <c r="L381" s="49">
        <v>85</v>
      </c>
      <c r="M381" s="20">
        <v>80</v>
      </c>
      <c r="N381" s="22">
        <f t="shared" si="28"/>
        <v>3653</v>
      </c>
      <c r="O381" s="26">
        <v>433</v>
      </c>
      <c r="P381" s="24">
        <f t="shared" si="29"/>
        <v>4086</v>
      </c>
    </row>
    <row r="382" spans="1:16" ht="15.75" x14ac:dyDescent="0.25">
      <c r="A382" s="16">
        <f t="shared" si="25"/>
        <v>376</v>
      </c>
      <c r="B382" s="48">
        <v>230534</v>
      </c>
      <c r="C382" s="26" t="s">
        <v>160</v>
      </c>
      <c r="D382" s="23" t="s">
        <v>1011</v>
      </c>
      <c r="E382" s="20">
        <v>31</v>
      </c>
      <c r="F382" s="20">
        <v>4</v>
      </c>
      <c r="G382" s="20">
        <f t="shared" si="26"/>
        <v>27</v>
      </c>
      <c r="H382" s="21">
        <v>84.623236208123842</v>
      </c>
      <c r="I382" s="21">
        <f t="shared" si="27"/>
        <v>2284.8273776193437</v>
      </c>
      <c r="J382" s="20"/>
      <c r="K382" s="19"/>
      <c r="L382" s="49">
        <v>0</v>
      </c>
      <c r="M382" s="20">
        <v>80</v>
      </c>
      <c r="N382" s="22">
        <f t="shared" si="28"/>
        <v>2365</v>
      </c>
      <c r="O382" s="26">
        <v>403</v>
      </c>
      <c r="P382" s="24">
        <f t="shared" si="29"/>
        <v>2768</v>
      </c>
    </row>
    <row r="383" spans="1:16" ht="15.75" x14ac:dyDescent="0.25">
      <c r="A383" s="16">
        <f t="shared" si="25"/>
        <v>377</v>
      </c>
      <c r="B383" s="48">
        <v>230539</v>
      </c>
      <c r="C383" s="26" t="s">
        <v>161</v>
      </c>
      <c r="D383" s="23" t="s">
        <v>1019</v>
      </c>
      <c r="E383" s="20">
        <v>31</v>
      </c>
      <c r="F383" s="20"/>
      <c r="G383" s="20">
        <f t="shared" si="26"/>
        <v>31</v>
      </c>
      <c r="H383" s="21">
        <v>84.623236208123842</v>
      </c>
      <c r="I383" s="21">
        <f t="shared" si="27"/>
        <v>2623.3203224518393</v>
      </c>
      <c r="J383" s="20">
        <v>1664</v>
      </c>
      <c r="K383" s="19"/>
      <c r="L383" s="49">
        <v>2280</v>
      </c>
      <c r="M383" s="20">
        <v>80</v>
      </c>
      <c r="N383" s="22">
        <f t="shared" si="28"/>
        <v>6648</v>
      </c>
      <c r="O383" s="26">
        <v>463</v>
      </c>
      <c r="P383" s="24">
        <f t="shared" si="29"/>
        <v>7111</v>
      </c>
    </row>
    <row r="384" spans="1:16" ht="15.75" x14ac:dyDescent="0.25">
      <c r="A384" s="16">
        <f t="shared" si="25"/>
        <v>378</v>
      </c>
      <c r="B384" s="48">
        <v>230547</v>
      </c>
      <c r="C384" s="26" t="s">
        <v>162</v>
      </c>
      <c r="D384" s="23" t="s">
        <v>1026</v>
      </c>
      <c r="E384" s="20">
        <v>31</v>
      </c>
      <c r="F384" s="20">
        <v>3</v>
      </c>
      <c r="G384" s="20">
        <f t="shared" si="26"/>
        <v>28</v>
      </c>
      <c r="H384" s="21">
        <v>84.623236208123842</v>
      </c>
      <c r="I384" s="21">
        <f t="shared" si="27"/>
        <v>2369.4506138274674</v>
      </c>
      <c r="J384" s="20">
        <v>362</v>
      </c>
      <c r="K384" s="19"/>
      <c r="L384" s="49">
        <v>60</v>
      </c>
      <c r="M384" s="20">
        <v>80</v>
      </c>
      <c r="N384" s="22">
        <f t="shared" si="28"/>
        <v>2872</v>
      </c>
      <c r="O384" s="26">
        <v>418</v>
      </c>
      <c r="P384" s="24">
        <f t="shared" si="29"/>
        <v>3290</v>
      </c>
    </row>
    <row r="385" spans="1:16" ht="15.75" x14ac:dyDescent="0.25">
      <c r="A385" s="16">
        <f t="shared" si="25"/>
        <v>379</v>
      </c>
      <c r="B385" s="48">
        <v>230554</v>
      </c>
      <c r="C385" s="26" t="s">
        <v>163</v>
      </c>
      <c r="D385" s="23" t="s">
        <v>1027</v>
      </c>
      <c r="E385" s="20">
        <v>31</v>
      </c>
      <c r="F385" s="20">
        <v>2</v>
      </c>
      <c r="G385" s="20">
        <f t="shared" si="26"/>
        <v>29</v>
      </c>
      <c r="H385" s="21">
        <v>84.623236208123842</v>
      </c>
      <c r="I385" s="21">
        <f t="shared" si="27"/>
        <v>2454.0738500355915</v>
      </c>
      <c r="J385" s="20">
        <v>245</v>
      </c>
      <c r="K385" s="19"/>
      <c r="L385" s="49">
        <v>0</v>
      </c>
      <c r="M385" s="20">
        <v>80</v>
      </c>
      <c r="N385" s="22">
        <f t="shared" si="28"/>
        <v>2780</v>
      </c>
      <c r="O385" s="26">
        <v>433</v>
      </c>
      <c r="P385" s="24">
        <f t="shared" si="29"/>
        <v>3213</v>
      </c>
    </row>
    <row r="386" spans="1:16" ht="15.75" x14ac:dyDescent="0.25">
      <c r="A386" s="16">
        <f t="shared" si="25"/>
        <v>380</v>
      </c>
      <c r="B386" s="48">
        <v>230556</v>
      </c>
      <c r="C386" s="26" t="s">
        <v>164</v>
      </c>
      <c r="D386" s="23" t="s">
        <v>1020</v>
      </c>
      <c r="E386" s="20">
        <v>31</v>
      </c>
      <c r="F386" s="20">
        <v>4</v>
      </c>
      <c r="G386" s="20">
        <f t="shared" si="26"/>
        <v>27</v>
      </c>
      <c r="H386" s="21">
        <v>84.623236208123842</v>
      </c>
      <c r="I386" s="21">
        <f t="shared" si="27"/>
        <v>2284.8273776193437</v>
      </c>
      <c r="J386" s="20">
        <v>1150</v>
      </c>
      <c r="K386" s="19"/>
      <c r="L386" s="49">
        <v>195</v>
      </c>
      <c r="M386" s="20">
        <v>80</v>
      </c>
      <c r="N386" s="22">
        <f t="shared" si="28"/>
        <v>3710</v>
      </c>
      <c r="O386" s="26">
        <v>403</v>
      </c>
      <c r="P386" s="24">
        <f t="shared" si="29"/>
        <v>4113</v>
      </c>
    </row>
    <row r="387" spans="1:16" ht="15.75" x14ac:dyDescent="0.25">
      <c r="A387" s="16">
        <f t="shared" si="25"/>
        <v>381</v>
      </c>
      <c r="B387" s="48">
        <v>230570</v>
      </c>
      <c r="C387" s="26" t="s">
        <v>165</v>
      </c>
      <c r="D387" s="23" t="s">
        <v>1028</v>
      </c>
      <c r="E387" s="20">
        <v>31</v>
      </c>
      <c r="F387" s="20">
        <v>2</v>
      </c>
      <c r="G387" s="20">
        <f t="shared" si="26"/>
        <v>29</v>
      </c>
      <c r="H387" s="21">
        <v>84.623236208123842</v>
      </c>
      <c r="I387" s="21">
        <f t="shared" si="27"/>
        <v>2454.0738500355915</v>
      </c>
      <c r="J387" s="20">
        <v>322</v>
      </c>
      <c r="K387" s="19"/>
      <c r="L387" s="49">
        <v>495</v>
      </c>
      <c r="M387" s="20">
        <v>80</v>
      </c>
      <c r="N387" s="22">
        <f t="shared" si="28"/>
        <v>3352</v>
      </c>
      <c r="O387" s="26">
        <v>433</v>
      </c>
      <c r="P387" s="24">
        <f t="shared" si="29"/>
        <v>3785</v>
      </c>
    </row>
    <row r="388" spans="1:16" ht="15.75" x14ac:dyDescent="0.25">
      <c r="A388" s="16">
        <f t="shared" si="25"/>
        <v>382</v>
      </c>
      <c r="B388" s="48">
        <v>230571</v>
      </c>
      <c r="C388" s="26" t="s">
        <v>166</v>
      </c>
      <c r="D388" s="23" t="s">
        <v>1003</v>
      </c>
      <c r="E388" s="20">
        <v>31</v>
      </c>
      <c r="F388" s="20">
        <v>4</v>
      </c>
      <c r="G388" s="20">
        <f t="shared" si="26"/>
        <v>27</v>
      </c>
      <c r="H388" s="21">
        <v>84.623236208123842</v>
      </c>
      <c r="I388" s="21">
        <f t="shared" si="27"/>
        <v>2284.8273776193437</v>
      </c>
      <c r="J388" s="20">
        <v>1321</v>
      </c>
      <c r="K388" s="19"/>
      <c r="L388" s="49">
        <v>0</v>
      </c>
      <c r="M388" s="20">
        <v>80</v>
      </c>
      <c r="N388" s="22">
        <f t="shared" si="28"/>
        <v>3686</v>
      </c>
      <c r="O388" s="26">
        <v>403</v>
      </c>
      <c r="P388" s="24">
        <f t="shared" si="29"/>
        <v>4089</v>
      </c>
    </row>
    <row r="389" spans="1:16" ht="15.75" x14ac:dyDescent="0.25">
      <c r="A389" s="16">
        <f t="shared" si="25"/>
        <v>383</v>
      </c>
      <c r="B389" s="48">
        <v>230579</v>
      </c>
      <c r="C389" s="26" t="s">
        <v>167</v>
      </c>
      <c r="D389" s="23" t="s">
        <v>1013</v>
      </c>
      <c r="E389" s="20">
        <v>31</v>
      </c>
      <c r="F389" s="20">
        <v>1</v>
      </c>
      <c r="G389" s="20">
        <f t="shared" si="26"/>
        <v>30</v>
      </c>
      <c r="H389" s="21">
        <v>84.623236208123842</v>
      </c>
      <c r="I389" s="21">
        <f t="shared" si="27"/>
        <v>2538.6970862437151</v>
      </c>
      <c r="J389" s="20">
        <v>630</v>
      </c>
      <c r="K389" s="19"/>
      <c r="L389" s="49">
        <v>0</v>
      </c>
      <c r="M389" s="20">
        <v>80</v>
      </c>
      <c r="N389" s="22">
        <f t="shared" si="28"/>
        <v>3249</v>
      </c>
      <c r="O389" s="26">
        <v>448</v>
      </c>
      <c r="P389" s="24">
        <f t="shared" si="29"/>
        <v>3697</v>
      </c>
    </row>
    <row r="390" spans="1:16" ht="15.75" x14ac:dyDescent="0.25">
      <c r="A390" s="16">
        <f t="shared" si="25"/>
        <v>384</v>
      </c>
      <c r="B390" s="48">
        <v>230580</v>
      </c>
      <c r="C390" s="26" t="s">
        <v>168</v>
      </c>
      <c r="D390" s="23" t="s">
        <v>990</v>
      </c>
      <c r="E390" s="20">
        <v>31</v>
      </c>
      <c r="F390" s="20">
        <v>2</v>
      </c>
      <c r="G390" s="20">
        <f t="shared" si="26"/>
        <v>29</v>
      </c>
      <c r="H390" s="21">
        <v>84.623236208123842</v>
      </c>
      <c r="I390" s="21">
        <f t="shared" si="27"/>
        <v>2454.0738500355915</v>
      </c>
      <c r="J390" s="20">
        <v>1308</v>
      </c>
      <c r="K390" s="19"/>
      <c r="L390" s="49">
        <v>421</v>
      </c>
      <c r="M390" s="20">
        <v>80</v>
      </c>
      <c r="N390" s="22">
        <f t="shared" si="28"/>
        <v>4264</v>
      </c>
      <c r="O390" s="26">
        <v>433</v>
      </c>
      <c r="P390" s="24">
        <f t="shared" si="29"/>
        <v>4697</v>
      </c>
    </row>
    <row r="391" spans="1:16" ht="15.75" x14ac:dyDescent="0.25">
      <c r="A391" s="16">
        <f t="shared" ref="A391:A454" si="30">ROW()-ROW($A$6)</f>
        <v>385</v>
      </c>
      <c r="B391" s="48">
        <v>230584</v>
      </c>
      <c r="C391" s="26" t="s">
        <v>169</v>
      </c>
      <c r="D391" s="23" t="s">
        <v>1023</v>
      </c>
      <c r="E391" s="20">
        <v>31</v>
      </c>
      <c r="F391" s="20">
        <v>3</v>
      </c>
      <c r="G391" s="20">
        <f t="shared" si="26"/>
        <v>28</v>
      </c>
      <c r="H391" s="21">
        <v>84.623236208123842</v>
      </c>
      <c r="I391" s="21">
        <f t="shared" si="27"/>
        <v>2369.4506138274674</v>
      </c>
      <c r="J391" s="20">
        <v>770</v>
      </c>
      <c r="K391" s="19"/>
      <c r="L391" s="49">
        <v>808</v>
      </c>
      <c r="M391" s="20">
        <v>80</v>
      </c>
      <c r="N391" s="22">
        <f t="shared" si="28"/>
        <v>4028</v>
      </c>
      <c r="O391" s="26">
        <v>418</v>
      </c>
      <c r="P391" s="24">
        <f t="shared" si="29"/>
        <v>4446</v>
      </c>
    </row>
    <row r="392" spans="1:16" ht="15.75" x14ac:dyDescent="0.25">
      <c r="A392" s="16">
        <f t="shared" si="30"/>
        <v>386</v>
      </c>
      <c r="B392" s="48">
        <v>230587</v>
      </c>
      <c r="C392" s="26" t="s">
        <v>170</v>
      </c>
      <c r="D392" s="23" t="s">
        <v>1005</v>
      </c>
      <c r="E392" s="20">
        <v>31</v>
      </c>
      <c r="F392" s="20">
        <v>2</v>
      </c>
      <c r="G392" s="20">
        <f t="shared" ref="G392:G455" si="31">E392-F392</f>
        <v>29</v>
      </c>
      <c r="H392" s="21">
        <v>84.623236208123842</v>
      </c>
      <c r="I392" s="21">
        <f t="shared" ref="I392:I455" si="32">G392*H392</f>
        <v>2454.0738500355915</v>
      </c>
      <c r="J392" s="20">
        <v>702</v>
      </c>
      <c r="K392" s="19"/>
      <c r="L392" s="49">
        <v>60</v>
      </c>
      <c r="M392" s="20">
        <v>80</v>
      </c>
      <c r="N392" s="22">
        <f t="shared" ref="N392:N455" si="33">ROUNDUP(I392+J392+K392+L392+M392,0)</f>
        <v>3297</v>
      </c>
      <c r="O392" s="26">
        <v>433</v>
      </c>
      <c r="P392" s="24">
        <f t="shared" ref="P392:P455" si="34">N392+O392</f>
        <v>3730</v>
      </c>
    </row>
    <row r="393" spans="1:16" ht="15.75" x14ac:dyDescent="0.25">
      <c r="A393" s="16">
        <f t="shared" si="30"/>
        <v>387</v>
      </c>
      <c r="B393" s="48">
        <v>230592</v>
      </c>
      <c r="C393" s="26" t="s">
        <v>171</v>
      </c>
      <c r="D393" s="23" t="s">
        <v>994</v>
      </c>
      <c r="E393" s="20">
        <v>31</v>
      </c>
      <c r="F393" s="20"/>
      <c r="G393" s="20">
        <f t="shared" si="31"/>
        <v>31</v>
      </c>
      <c r="H393" s="21">
        <v>84.623236208123842</v>
      </c>
      <c r="I393" s="21">
        <f t="shared" si="32"/>
        <v>2623.3203224518393</v>
      </c>
      <c r="J393" s="20">
        <v>293</v>
      </c>
      <c r="K393" s="19"/>
      <c r="L393" s="49">
        <v>125</v>
      </c>
      <c r="M393" s="20">
        <v>80</v>
      </c>
      <c r="N393" s="22">
        <f t="shared" si="33"/>
        <v>3122</v>
      </c>
      <c r="O393" s="26">
        <v>463</v>
      </c>
      <c r="P393" s="24">
        <f t="shared" si="34"/>
        <v>3585</v>
      </c>
    </row>
    <row r="394" spans="1:16" ht="15.75" x14ac:dyDescent="0.25">
      <c r="A394" s="16">
        <f t="shared" si="30"/>
        <v>388</v>
      </c>
      <c r="B394" s="48">
        <v>230602</v>
      </c>
      <c r="C394" s="26" t="s">
        <v>172</v>
      </c>
      <c r="D394" s="23" t="s">
        <v>1029</v>
      </c>
      <c r="E394" s="20">
        <v>31</v>
      </c>
      <c r="F394" s="20">
        <v>2</v>
      </c>
      <c r="G394" s="20">
        <f t="shared" si="31"/>
        <v>29</v>
      </c>
      <c r="H394" s="21">
        <v>84.623236208123842</v>
      </c>
      <c r="I394" s="21">
        <f t="shared" si="32"/>
        <v>2454.0738500355915</v>
      </c>
      <c r="J394" s="20">
        <v>803</v>
      </c>
      <c r="K394" s="19"/>
      <c r="L394" s="49">
        <v>375</v>
      </c>
      <c r="M394" s="20">
        <v>80</v>
      </c>
      <c r="N394" s="22">
        <f t="shared" si="33"/>
        <v>3713</v>
      </c>
      <c r="O394" s="26">
        <v>433</v>
      </c>
      <c r="P394" s="24">
        <f t="shared" si="34"/>
        <v>4146</v>
      </c>
    </row>
    <row r="395" spans="1:16" ht="15.75" x14ac:dyDescent="0.25">
      <c r="A395" s="16">
        <f t="shared" si="30"/>
        <v>389</v>
      </c>
      <c r="B395" s="48">
        <v>230606</v>
      </c>
      <c r="C395" s="26" t="s">
        <v>173</v>
      </c>
      <c r="D395" s="23" t="s">
        <v>1013</v>
      </c>
      <c r="E395" s="20">
        <v>31</v>
      </c>
      <c r="F395" s="20">
        <v>2</v>
      </c>
      <c r="G395" s="20">
        <f t="shared" si="31"/>
        <v>29</v>
      </c>
      <c r="H395" s="21">
        <v>84.623236208123842</v>
      </c>
      <c r="I395" s="21">
        <f t="shared" si="32"/>
        <v>2454.0738500355915</v>
      </c>
      <c r="J395" s="20">
        <v>599</v>
      </c>
      <c r="K395" s="19"/>
      <c r="L395" s="49">
        <v>100</v>
      </c>
      <c r="M395" s="20">
        <v>80</v>
      </c>
      <c r="N395" s="22">
        <f t="shared" si="33"/>
        <v>3234</v>
      </c>
      <c r="O395" s="26">
        <v>433</v>
      </c>
      <c r="P395" s="24">
        <f t="shared" si="34"/>
        <v>3667</v>
      </c>
    </row>
    <row r="396" spans="1:16" ht="15.75" x14ac:dyDescent="0.25">
      <c r="A396" s="16">
        <f t="shared" si="30"/>
        <v>390</v>
      </c>
      <c r="B396" s="48">
        <v>230619</v>
      </c>
      <c r="C396" s="26" t="s">
        <v>174</v>
      </c>
      <c r="D396" s="23" t="s">
        <v>1009</v>
      </c>
      <c r="E396" s="20">
        <v>31</v>
      </c>
      <c r="F396" s="20">
        <v>1</v>
      </c>
      <c r="G396" s="20">
        <f t="shared" si="31"/>
        <v>30</v>
      </c>
      <c r="H396" s="21">
        <v>84.623236208123842</v>
      </c>
      <c r="I396" s="21">
        <f t="shared" si="32"/>
        <v>2538.6970862437151</v>
      </c>
      <c r="J396" s="20">
        <v>1624</v>
      </c>
      <c r="K396" s="19"/>
      <c r="L396" s="49">
        <v>0</v>
      </c>
      <c r="M396" s="20">
        <v>80</v>
      </c>
      <c r="N396" s="22">
        <f t="shared" si="33"/>
        <v>4243</v>
      </c>
      <c r="O396" s="26">
        <v>448</v>
      </c>
      <c r="P396" s="24">
        <f t="shared" si="34"/>
        <v>4691</v>
      </c>
    </row>
    <row r="397" spans="1:16" ht="15.75" x14ac:dyDescent="0.25">
      <c r="A397" s="16">
        <f t="shared" si="30"/>
        <v>391</v>
      </c>
      <c r="B397" s="48">
        <v>230621</v>
      </c>
      <c r="C397" s="26" t="s">
        <v>175</v>
      </c>
      <c r="D397" s="23" t="s">
        <v>993</v>
      </c>
      <c r="E397" s="20">
        <v>31</v>
      </c>
      <c r="F397" s="20">
        <v>1</v>
      </c>
      <c r="G397" s="20">
        <f t="shared" si="31"/>
        <v>30</v>
      </c>
      <c r="H397" s="21">
        <v>84.623236208123842</v>
      </c>
      <c r="I397" s="21">
        <f t="shared" si="32"/>
        <v>2538.6970862437151</v>
      </c>
      <c r="J397" s="20">
        <v>20</v>
      </c>
      <c r="K397" s="19"/>
      <c r="L397" s="49">
        <v>0</v>
      </c>
      <c r="M397" s="20">
        <v>80</v>
      </c>
      <c r="N397" s="22">
        <f t="shared" si="33"/>
        <v>2639</v>
      </c>
      <c r="O397" s="26">
        <v>448</v>
      </c>
      <c r="P397" s="24">
        <f t="shared" si="34"/>
        <v>3087</v>
      </c>
    </row>
    <row r="398" spans="1:16" ht="15.75" x14ac:dyDescent="0.25">
      <c r="A398" s="16">
        <f t="shared" si="30"/>
        <v>392</v>
      </c>
      <c r="B398" s="48">
        <v>230628</v>
      </c>
      <c r="C398" s="26" t="s">
        <v>176</v>
      </c>
      <c r="D398" s="23" t="s">
        <v>1008</v>
      </c>
      <c r="E398" s="20">
        <v>31</v>
      </c>
      <c r="F398" s="20">
        <v>2</v>
      </c>
      <c r="G398" s="20">
        <f t="shared" si="31"/>
        <v>29</v>
      </c>
      <c r="H398" s="21">
        <v>84.623236208123842</v>
      </c>
      <c r="I398" s="21">
        <f t="shared" si="32"/>
        <v>2454.0738500355915</v>
      </c>
      <c r="J398" s="20">
        <f>389+432</f>
        <v>821</v>
      </c>
      <c r="K398" s="19"/>
      <c r="L398" s="49">
        <v>320</v>
      </c>
      <c r="M398" s="20">
        <v>80</v>
      </c>
      <c r="N398" s="22">
        <f t="shared" si="33"/>
        <v>3676</v>
      </c>
      <c r="O398" s="26">
        <v>433</v>
      </c>
      <c r="P398" s="24">
        <f t="shared" si="34"/>
        <v>4109</v>
      </c>
    </row>
    <row r="399" spans="1:16" ht="15.75" x14ac:dyDescent="0.25">
      <c r="A399" s="16">
        <f t="shared" si="30"/>
        <v>393</v>
      </c>
      <c r="B399" s="48">
        <v>230643</v>
      </c>
      <c r="C399" s="26" t="s">
        <v>177</v>
      </c>
      <c r="D399" s="23" t="s">
        <v>1023</v>
      </c>
      <c r="E399" s="20">
        <v>31</v>
      </c>
      <c r="F399" s="20">
        <v>2</v>
      </c>
      <c r="G399" s="20">
        <f t="shared" si="31"/>
        <v>29</v>
      </c>
      <c r="H399" s="21">
        <v>84.623236208123842</v>
      </c>
      <c r="I399" s="21">
        <f t="shared" si="32"/>
        <v>2454.0738500355915</v>
      </c>
      <c r="J399" s="20">
        <v>495</v>
      </c>
      <c r="K399" s="19"/>
      <c r="L399" s="49">
        <v>535</v>
      </c>
      <c r="M399" s="20">
        <v>80</v>
      </c>
      <c r="N399" s="22">
        <f t="shared" si="33"/>
        <v>3565</v>
      </c>
      <c r="O399" s="26">
        <v>433</v>
      </c>
      <c r="P399" s="24">
        <f t="shared" si="34"/>
        <v>3998</v>
      </c>
    </row>
    <row r="400" spans="1:16" ht="15.75" x14ac:dyDescent="0.25">
      <c r="A400" s="16">
        <f t="shared" si="30"/>
        <v>394</v>
      </c>
      <c r="B400" s="48">
        <v>230646</v>
      </c>
      <c r="C400" s="26" t="s">
        <v>178</v>
      </c>
      <c r="D400" s="23" t="s">
        <v>1017</v>
      </c>
      <c r="E400" s="20">
        <v>31</v>
      </c>
      <c r="F400" s="20">
        <v>4</v>
      </c>
      <c r="G400" s="20">
        <f t="shared" si="31"/>
        <v>27</v>
      </c>
      <c r="H400" s="21">
        <v>84.623236208123842</v>
      </c>
      <c r="I400" s="21">
        <f t="shared" si="32"/>
        <v>2284.8273776193437</v>
      </c>
      <c r="J400" s="20">
        <f>359+109+170</f>
        <v>638</v>
      </c>
      <c r="K400" s="19"/>
      <c r="L400" s="49">
        <v>605</v>
      </c>
      <c r="M400" s="20">
        <v>80</v>
      </c>
      <c r="N400" s="22">
        <f t="shared" si="33"/>
        <v>3608</v>
      </c>
      <c r="O400" s="26">
        <v>403</v>
      </c>
      <c r="P400" s="24">
        <f t="shared" si="34"/>
        <v>4011</v>
      </c>
    </row>
    <row r="401" spans="1:16" ht="15.75" x14ac:dyDescent="0.25">
      <c r="A401" s="16">
        <f t="shared" si="30"/>
        <v>395</v>
      </c>
      <c r="B401" s="48">
        <v>230665</v>
      </c>
      <c r="C401" s="26" t="s">
        <v>179</v>
      </c>
      <c r="D401" s="23" t="s">
        <v>1002</v>
      </c>
      <c r="E401" s="20">
        <v>31</v>
      </c>
      <c r="F401" s="20">
        <v>5</v>
      </c>
      <c r="G401" s="20">
        <f t="shared" si="31"/>
        <v>26</v>
      </c>
      <c r="H401" s="21">
        <v>84.623236208123842</v>
      </c>
      <c r="I401" s="21">
        <f t="shared" si="32"/>
        <v>2200.20414141122</v>
      </c>
      <c r="J401" s="20">
        <f>213+595</f>
        <v>808</v>
      </c>
      <c r="K401" s="19"/>
      <c r="L401" s="49">
        <v>390</v>
      </c>
      <c r="M401" s="20">
        <v>80</v>
      </c>
      <c r="N401" s="22">
        <f t="shared" si="33"/>
        <v>3479</v>
      </c>
      <c r="O401" s="26">
        <v>388</v>
      </c>
      <c r="P401" s="24">
        <f t="shared" si="34"/>
        <v>3867</v>
      </c>
    </row>
    <row r="402" spans="1:16" ht="15.75" x14ac:dyDescent="0.25">
      <c r="A402" s="16">
        <f t="shared" si="30"/>
        <v>396</v>
      </c>
      <c r="B402" s="48">
        <v>230667</v>
      </c>
      <c r="C402" s="26" t="s">
        <v>180</v>
      </c>
      <c r="D402" s="23" t="s">
        <v>1030</v>
      </c>
      <c r="E402" s="20">
        <v>31</v>
      </c>
      <c r="F402" s="20">
        <v>2</v>
      </c>
      <c r="G402" s="20">
        <f t="shared" si="31"/>
        <v>29</v>
      </c>
      <c r="H402" s="21">
        <v>84.623236208123842</v>
      </c>
      <c r="I402" s="21">
        <f t="shared" si="32"/>
        <v>2454.0738500355915</v>
      </c>
      <c r="J402" s="20">
        <v>343</v>
      </c>
      <c r="K402" s="19"/>
      <c r="L402" s="49">
        <v>50</v>
      </c>
      <c r="M402" s="20">
        <v>80</v>
      </c>
      <c r="N402" s="22">
        <f t="shared" si="33"/>
        <v>2928</v>
      </c>
      <c r="O402" s="26">
        <v>433</v>
      </c>
      <c r="P402" s="24">
        <f t="shared" si="34"/>
        <v>3361</v>
      </c>
    </row>
    <row r="403" spans="1:16" ht="15.75" x14ac:dyDescent="0.25">
      <c r="A403" s="16">
        <f t="shared" si="30"/>
        <v>397</v>
      </c>
      <c r="B403" s="48">
        <v>230687</v>
      </c>
      <c r="C403" s="26" t="s">
        <v>181</v>
      </c>
      <c r="D403" s="23" t="s">
        <v>1031</v>
      </c>
      <c r="E403" s="20">
        <v>31</v>
      </c>
      <c r="F403" s="20">
        <v>2</v>
      </c>
      <c r="G403" s="20">
        <f t="shared" si="31"/>
        <v>29</v>
      </c>
      <c r="H403" s="21">
        <v>84.623236208123842</v>
      </c>
      <c r="I403" s="21">
        <f t="shared" si="32"/>
        <v>2454.0738500355915</v>
      </c>
      <c r="J403" s="20">
        <f>1408+160</f>
        <v>1568</v>
      </c>
      <c r="K403" s="19"/>
      <c r="L403" s="49">
        <v>410</v>
      </c>
      <c r="M403" s="20">
        <v>80</v>
      </c>
      <c r="N403" s="22">
        <f t="shared" si="33"/>
        <v>4513</v>
      </c>
      <c r="O403" s="26">
        <v>433</v>
      </c>
      <c r="P403" s="24">
        <f t="shared" si="34"/>
        <v>4946</v>
      </c>
    </row>
    <row r="404" spans="1:16" ht="15.75" x14ac:dyDescent="0.25">
      <c r="A404" s="16">
        <f t="shared" si="30"/>
        <v>398</v>
      </c>
      <c r="B404" s="48">
        <v>230708</v>
      </c>
      <c r="C404" s="26" t="s">
        <v>182</v>
      </c>
      <c r="D404" s="23" t="s">
        <v>1003</v>
      </c>
      <c r="E404" s="20">
        <v>31</v>
      </c>
      <c r="F404" s="20">
        <v>4</v>
      </c>
      <c r="G404" s="20">
        <f t="shared" si="31"/>
        <v>27</v>
      </c>
      <c r="H404" s="21">
        <v>84.623236208123842</v>
      </c>
      <c r="I404" s="21">
        <f t="shared" si="32"/>
        <v>2284.8273776193437</v>
      </c>
      <c r="J404" s="20">
        <v>1884</v>
      </c>
      <c r="K404" s="19"/>
      <c r="L404" s="49">
        <v>290</v>
      </c>
      <c r="M404" s="20">
        <v>80</v>
      </c>
      <c r="N404" s="22">
        <f t="shared" si="33"/>
        <v>4539</v>
      </c>
      <c r="O404" s="26">
        <v>403</v>
      </c>
      <c r="P404" s="24">
        <f t="shared" si="34"/>
        <v>4942</v>
      </c>
    </row>
    <row r="405" spans="1:16" ht="15.75" x14ac:dyDescent="0.25">
      <c r="A405" s="16">
        <f t="shared" si="30"/>
        <v>399</v>
      </c>
      <c r="B405" s="48">
        <v>230714</v>
      </c>
      <c r="C405" s="26" t="s">
        <v>183</v>
      </c>
      <c r="D405" s="23" t="s">
        <v>995</v>
      </c>
      <c r="E405" s="20">
        <v>31</v>
      </c>
      <c r="F405" s="20">
        <v>2</v>
      </c>
      <c r="G405" s="20">
        <f t="shared" si="31"/>
        <v>29</v>
      </c>
      <c r="H405" s="21">
        <v>84.623236208123842</v>
      </c>
      <c r="I405" s="21">
        <f t="shared" si="32"/>
        <v>2454.0738500355915</v>
      </c>
      <c r="J405" s="20">
        <f>585+198</f>
        <v>783</v>
      </c>
      <c r="K405" s="19"/>
      <c r="L405" s="49">
        <v>1010</v>
      </c>
      <c r="M405" s="20">
        <v>80</v>
      </c>
      <c r="N405" s="22">
        <f t="shared" si="33"/>
        <v>4328</v>
      </c>
      <c r="O405" s="26">
        <v>433</v>
      </c>
      <c r="P405" s="24">
        <f t="shared" si="34"/>
        <v>4761</v>
      </c>
    </row>
    <row r="406" spans="1:16" ht="15.75" x14ac:dyDescent="0.25">
      <c r="A406" s="16">
        <f t="shared" si="30"/>
        <v>400</v>
      </c>
      <c r="B406" s="48">
        <v>230715</v>
      </c>
      <c r="C406" s="26" t="s">
        <v>184</v>
      </c>
      <c r="D406" s="23" t="s">
        <v>986</v>
      </c>
      <c r="E406" s="20">
        <v>31</v>
      </c>
      <c r="F406" s="20">
        <v>4</v>
      </c>
      <c r="G406" s="20">
        <f t="shared" si="31"/>
        <v>27</v>
      </c>
      <c r="H406" s="21">
        <v>84.623236208123842</v>
      </c>
      <c r="I406" s="21">
        <f t="shared" si="32"/>
        <v>2284.8273776193437</v>
      </c>
      <c r="J406" s="20">
        <v>913</v>
      </c>
      <c r="K406" s="19"/>
      <c r="L406" s="49">
        <v>240</v>
      </c>
      <c r="M406" s="20">
        <v>80</v>
      </c>
      <c r="N406" s="22">
        <f t="shared" si="33"/>
        <v>3518</v>
      </c>
      <c r="O406" s="26">
        <v>403</v>
      </c>
      <c r="P406" s="24">
        <f t="shared" si="34"/>
        <v>3921</v>
      </c>
    </row>
    <row r="407" spans="1:16" ht="15.75" x14ac:dyDescent="0.25">
      <c r="A407" s="16">
        <f t="shared" si="30"/>
        <v>401</v>
      </c>
      <c r="B407" s="48">
        <v>230739</v>
      </c>
      <c r="C407" s="26" t="s">
        <v>185</v>
      </c>
      <c r="D407" s="23" t="s">
        <v>1022</v>
      </c>
      <c r="E407" s="20">
        <v>31</v>
      </c>
      <c r="F407" s="20"/>
      <c r="G407" s="20">
        <f t="shared" si="31"/>
        <v>31</v>
      </c>
      <c r="H407" s="21">
        <v>84.623236208123842</v>
      </c>
      <c r="I407" s="21">
        <f t="shared" si="32"/>
        <v>2623.3203224518393</v>
      </c>
      <c r="J407" s="20">
        <v>98</v>
      </c>
      <c r="K407" s="19"/>
      <c r="L407" s="49">
        <v>0</v>
      </c>
      <c r="M407" s="20">
        <v>80</v>
      </c>
      <c r="N407" s="22">
        <f t="shared" si="33"/>
        <v>2802</v>
      </c>
      <c r="O407" s="26">
        <v>463</v>
      </c>
      <c r="P407" s="24">
        <f t="shared" si="34"/>
        <v>3265</v>
      </c>
    </row>
    <row r="408" spans="1:16" ht="15.75" x14ac:dyDescent="0.25">
      <c r="A408" s="16">
        <f t="shared" si="30"/>
        <v>402</v>
      </c>
      <c r="B408" s="48">
        <v>230744</v>
      </c>
      <c r="C408" s="26" t="s">
        <v>186</v>
      </c>
      <c r="D408" s="23" t="s">
        <v>976</v>
      </c>
      <c r="E408" s="20">
        <v>31</v>
      </c>
      <c r="F408" s="20">
        <v>5</v>
      </c>
      <c r="G408" s="20">
        <f t="shared" si="31"/>
        <v>26</v>
      </c>
      <c r="H408" s="21">
        <v>84.623236208123842</v>
      </c>
      <c r="I408" s="21">
        <f t="shared" si="32"/>
        <v>2200.20414141122</v>
      </c>
      <c r="J408" s="20">
        <v>1134</v>
      </c>
      <c r="K408" s="19"/>
      <c r="L408" s="49">
        <v>0</v>
      </c>
      <c r="M408" s="20">
        <v>80</v>
      </c>
      <c r="N408" s="22">
        <f t="shared" si="33"/>
        <v>3415</v>
      </c>
      <c r="O408" s="26">
        <v>568</v>
      </c>
      <c r="P408" s="24">
        <f t="shared" si="34"/>
        <v>3983</v>
      </c>
    </row>
    <row r="409" spans="1:16" ht="15.75" x14ac:dyDescent="0.25">
      <c r="A409" s="16">
        <f t="shared" si="30"/>
        <v>403</v>
      </c>
      <c r="B409" s="48">
        <v>230746</v>
      </c>
      <c r="C409" s="26" t="s">
        <v>187</v>
      </c>
      <c r="D409" s="23" t="s">
        <v>1017</v>
      </c>
      <c r="E409" s="20">
        <v>31</v>
      </c>
      <c r="F409" s="20">
        <v>2</v>
      </c>
      <c r="G409" s="20">
        <f t="shared" si="31"/>
        <v>29</v>
      </c>
      <c r="H409" s="21">
        <v>84.623236208123842</v>
      </c>
      <c r="I409" s="21">
        <f t="shared" si="32"/>
        <v>2454.0738500355915</v>
      </c>
      <c r="J409" s="20">
        <v>1589</v>
      </c>
      <c r="K409" s="19"/>
      <c r="L409" s="49">
        <v>530</v>
      </c>
      <c r="M409" s="20">
        <v>80</v>
      </c>
      <c r="N409" s="22">
        <f t="shared" si="33"/>
        <v>4654</v>
      </c>
      <c r="O409" s="26">
        <v>433</v>
      </c>
      <c r="P409" s="24">
        <f t="shared" si="34"/>
        <v>5087</v>
      </c>
    </row>
    <row r="410" spans="1:16" ht="15.75" x14ac:dyDescent="0.25">
      <c r="A410" s="16">
        <f t="shared" si="30"/>
        <v>404</v>
      </c>
      <c r="B410" s="48">
        <v>230747</v>
      </c>
      <c r="C410" s="26" t="s">
        <v>188</v>
      </c>
      <c r="D410" s="23" t="s">
        <v>1009</v>
      </c>
      <c r="E410" s="20">
        <v>31</v>
      </c>
      <c r="F410" s="20">
        <v>5</v>
      </c>
      <c r="G410" s="20">
        <f t="shared" si="31"/>
        <v>26</v>
      </c>
      <c r="H410" s="21">
        <v>84.623236208123842</v>
      </c>
      <c r="I410" s="21">
        <f t="shared" si="32"/>
        <v>2200.20414141122</v>
      </c>
      <c r="J410" s="20">
        <v>332</v>
      </c>
      <c r="K410" s="19"/>
      <c r="L410" s="49">
        <v>560</v>
      </c>
      <c r="M410" s="20">
        <v>80</v>
      </c>
      <c r="N410" s="22">
        <f t="shared" si="33"/>
        <v>3173</v>
      </c>
      <c r="O410" s="26">
        <v>388</v>
      </c>
      <c r="P410" s="24">
        <f t="shared" si="34"/>
        <v>3561</v>
      </c>
    </row>
    <row r="411" spans="1:16" ht="15.75" x14ac:dyDescent="0.25">
      <c r="A411" s="16">
        <f t="shared" si="30"/>
        <v>405</v>
      </c>
      <c r="B411" s="48">
        <v>230749</v>
      </c>
      <c r="C411" s="26" t="s">
        <v>189</v>
      </c>
      <c r="D411" s="23" t="s">
        <v>982</v>
      </c>
      <c r="E411" s="20">
        <v>31</v>
      </c>
      <c r="F411" s="20">
        <v>3</v>
      </c>
      <c r="G411" s="20">
        <f t="shared" si="31"/>
        <v>28</v>
      </c>
      <c r="H411" s="21">
        <v>84.623236208123842</v>
      </c>
      <c r="I411" s="21">
        <f t="shared" si="32"/>
        <v>2369.4506138274674</v>
      </c>
      <c r="J411" s="20">
        <v>279</v>
      </c>
      <c r="K411" s="19"/>
      <c r="L411" s="49">
        <v>0</v>
      </c>
      <c r="M411" s="20">
        <v>80</v>
      </c>
      <c r="N411" s="22">
        <f t="shared" si="33"/>
        <v>2729</v>
      </c>
      <c r="O411" s="26">
        <v>418</v>
      </c>
      <c r="P411" s="24">
        <f t="shared" si="34"/>
        <v>3147</v>
      </c>
    </row>
    <row r="412" spans="1:16" ht="15.75" x14ac:dyDescent="0.25">
      <c r="A412" s="16">
        <f t="shared" si="30"/>
        <v>406</v>
      </c>
      <c r="B412" s="48">
        <v>230768</v>
      </c>
      <c r="C412" s="26" t="s">
        <v>190</v>
      </c>
      <c r="D412" s="23" t="s">
        <v>1032</v>
      </c>
      <c r="E412" s="20">
        <v>31</v>
      </c>
      <c r="F412" s="20">
        <v>4</v>
      </c>
      <c r="G412" s="20">
        <f t="shared" si="31"/>
        <v>27</v>
      </c>
      <c r="H412" s="21">
        <v>84.623236208123842</v>
      </c>
      <c r="I412" s="21">
        <f t="shared" si="32"/>
        <v>2284.8273776193437</v>
      </c>
      <c r="J412" s="20">
        <v>1467</v>
      </c>
      <c r="K412" s="19"/>
      <c r="L412" s="49">
        <v>0</v>
      </c>
      <c r="M412" s="20">
        <v>80</v>
      </c>
      <c r="N412" s="22">
        <f t="shared" si="33"/>
        <v>3832</v>
      </c>
      <c r="O412" s="26">
        <v>590</v>
      </c>
      <c r="P412" s="24">
        <f t="shared" si="34"/>
        <v>4422</v>
      </c>
    </row>
    <row r="413" spans="1:16" ht="15.75" x14ac:dyDescent="0.25">
      <c r="A413" s="16">
        <f t="shared" si="30"/>
        <v>407</v>
      </c>
      <c r="B413" s="48">
        <v>230775</v>
      </c>
      <c r="C413" s="26" t="s">
        <v>191</v>
      </c>
      <c r="D413" s="23" t="s">
        <v>1024</v>
      </c>
      <c r="E413" s="20">
        <v>31</v>
      </c>
      <c r="F413" s="20">
        <v>5</v>
      </c>
      <c r="G413" s="20">
        <f t="shared" si="31"/>
        <v>26</v>
      </c>
      <c r="H413" s="21">
        <v>84.623236208123842</v>
      </c>
      <c r="I413" s="21">
        <f t="shared" si="32"/>
        <v>2200.20414141122</v>
      </c>
      <c r="J413" s="20">
        <v>186</v>
      </c>
      <c r="K413" s="19"/>
      <c r="L413" s="49">
        <v>95</v>
      </c>
      <c r="M413" s="20">
        <v>80</v>
      </c>
      <c r="N413" s="22">
        <f t="shared" si="33"/>
        <v>2562</v>
      </c>
      <c r="O413" s="26">
        <v>388</v>
      </c>
      <c r="P413" s="24">
        <f t="shared" si="34"/>
        <v>2950</v>
      </c>
    </row>
    <row r="414" spans="1:16" ht="15.75" x14ac:dyDescent="0.25">
      <c r="A414" s="16">
        <f t="shared" si="30"/>
        <v>408</v>
      </c>
      <c r="B414" s="48">
        <v>230780</v>
      </c>
      <c r="C414" s="26" t="s">
        <v>192</v>
      </c>
      <c r="D414" s="23" t="s">
        <v>1002</v>
      </c>
      <c r="E414" s="20">
        <v>31</v>
      </c>
      <c r="F414" s="20">
        <v>5</v>
      </c>
      <c r="G414" s="20">
        <f t="shared" si="31"/>
        <v>26</v>
      </c>
      <c r="H414" s="21">
        <v>84.623236208123842</v>
      </c>
      <c r="I414" s="21">
        <f t="shared" si="32"/>
        <v>2200.20414141122</v>
      </c>
      <c r="J414" s="20">
        <v>173</v>
      </c>
      <c r="K414" s="19"/>
      <c r="L414" s="49">
        <v>225</v>
      </c>
      <c r="M414" s="20">
        <v>80</v>
      </c>
      <c r="N414" s="22">
        <f t="shared" si="33"/>
        <v>2679</v>
      </c>
      <c r="O414" s="26">
        <v>388</v>
      </c>
      <c r="P414" s="24">
        <f t="shared" si="34"/>
        <v>3067</v>
      </c>
    </row>
    <row r="415" spans="1:16" ht="15.75" x14ac:dyDescent="0.25">
      <c r="A415" s="16">
        <f t="shared" si="30"/>
        <v>409</v>
      </c>
      <c r="B415" s="48">
        <v>230784</v>
      </c>
      <c r="C415" s="26" t="s">
        <v>193</v>
      </c>
      <c r="D415" s="23" t="s">
        <v>999</v>
      </c>
      <c r="E415" s="20">
        <v>31</v>
      </c>
      <c r="F415" s="20"/>
      <c r="G415" s="20">
        <f t="shared" si="31"/>
        <v>31</v>
      </c>
      <c r="H415" s="21">
        <v>84.623236208123842</v>
      </c>
      <c r="I415" s="21">
        <f t="shared" si="32"/>
        <v>2623.3203224518393</v>
      </c>
      <c r="J415" s="20">
        <v>1032</v>
      </c>
      <c r="K415" s="19"/>
      <c r="L415" s="49">
        <v>370</v>
      </c>
      <c r="M415" s="20">
        <v>80</v>
      </c>
      <c r="N415" s="22">
        <f t="shared" si="33"/>
        <v>4106</v>
      </c>
      <c r="O415" s="26">
        <v>463</v>
      </c>
      <c r="P415" s="24">
        <f t="shared" si="34"/>
        <v>4569</v>
      </c>
    </row>
    <row r="416" spans="1:16" ht="15.75" x14ac:dyDescent="0.25">
      <c r="A416" s="16">
        <f t="shared" si="30"/>
        <v>410</v>
      </c>
      <c r="B416" s="48">
        <v>230786</v>
      </c>
      <c r="C416" s="26" t="s">
        <v>194</v>
      </c>
      <c r="D416" s="23" t="s">
        <v>980</v>
      </c>
      <c r="E416" s="20">
        <v>31</v>
      </c>
      <c r="F416" s="20">
        <v>4</v>
      </c>
      <c r="G416" s="20">
        <f t="shared" si="31"/>
        <v>27</v>
      </c>
      <c r="H416" s="21">
        <v>84.623236208123842</v>
      </c>
      <c r="I416" s="21">
        <f t="shared" si="32"/>
        <v>2284.8273776193437</v>
      </c>
      <c r="J416" s="20">
        <v>1070</v>
      </c>
      <c r="K416" s="19"/>
      <c r="L416" s="49">
        <v>1015</v>
      </c>
      <c r="M416" s="20">
        <v>80</v>
      </c>
      <c r="N416" s="22">
        <f t="shared" si="33"/>
        <v>4450</v>
      </c>
      <c r="O416" s="26">
        <v>403</v>
      </c>
      <c r="P416" s="24">
        <f t="shared" si="34"/>
        <v>4853</v>
      </c>
    </row>
    <row r="417" spans="1:16" ht="15.75" x14ac:dyDescent="0.25">
      <c r="A417" s="16">
        <f t="shared" si="30"/>
        <v>411</v>
      </c>
      <c r="B417" s="48">
        <v>230796</v>
      </c>
      <c r="C417" s="26" t="s">
        <v>195</v>
      </c>
      <c r="D417" s="23" t="s">
        <v>1024</v>
      </c>
      <c r="E417" s="20">
        <v>31</v>
      </c>
      <c r="F417" s="20">
        <v>5</v>
      </c>
      <c r="G417" s="20">
        <f t="shared" si="31"/>
        <v>26</v>
      </c>
      <c r="H417" s="21">
        <v>84.623236208123842</v>
      </c>
      <c r="I417" s="21">
        <f t="shared" si="32"/>
        <v>2200.20414141122</v>
      </c>
      <c r="J417" s="20">
        <v>789</v>
      </c>
      <c r="K417" s="19"/>
      <c r="L417" s="49">
        <v>0</v>
      </c>
      <c r="M417" s="20">
        <v>80</v>
      </c>
      <c r="N417" s="22">
        <f t="shared" si="33"/>
        <v>3070</v>
      </c>
      <c r="O417" s="26">
        <v>388</v>
      </c>
      <c r="P417" s="24">
        <f t="shared" si="34"/>
        <v>3458</v>
      </c>
    </row>
    <row r="418" spans="1:16" ht="15.75" x14ac:dyDescent="0.25">
      <c r="A418" s="16">
        <f t="shared" si="30"/>
        <v>412</v>
      </c>
      <c r="B418" s="48">
        <v>230804</v>
      </c>
      <c r="C418" s="26" t="s">
        <v>196</v>
      </c>
      <c r="D418" s="23" t="s">
        <v>997</v>
      </c>
      <c r="E418" s="20">
        <v>31</v>
      </c>
      <c r="F418" s="20"/>
      <c r="G418" s="20">
        <f t="shared" si="31"/>
        <v>31</v>
      </c>
      <c r="H418" s="21">
        <v>84.623236208123842</v>
      </c>
      <c r="I418" s="21">
        <f t="shared" si="32"/>
        <v>2623.3203224518393</v>
      </c>
      <c r="J418" s="20">
        <v>88</v>
      </c>
      <c r="K418" s="19"/>
      <c r="L418" s="49">
        <v>180</v>
      </c>
      <c r="M418" s="20">
        <v>80</v>
      </c>
      <c r="N418" s="22">
        <f t="shared" si="33"/>
        <v>2972</v>
      </c>
      <c r="O418" s="26">
        <v>463</v>
      </c>
      <c r="P418" s="24">
        <f t="shared" si="34"/>
        <v>3435</v>
      </c>
    </row>
    <row r="419" spans="1:16" ht="15.75" x14ac:dyDescent="0.25">
      <c r="A419" s="16">
        <f t="shared" si="30"/>
        <v>413</v>
      </c>
      <c r="B419" s="48">
        <v>230808</v>
      </c>
      <c r="C419" s="26" t="s">
        <v>197</v>
      </c>
      <c r="D419" s="23" t="s">
        <v>1025</v>
      </c>
      <c r="E419" s="20">
        <v>31</v>
      </c>
      <c r="F419" s="20"/>
      <c r="G419" s="20">
        <f t="shared" si="31"/>
        <v>31</v>
      </c>
      <c r="H419" s="21">
        <v>84.623236208123842</v>
      </c>
      <c r="I419" s="21">
        <f t="shared" si="32"/>
        <v>2623.3203224518393</v>
      </c>
      <c r="J419" s="20">
        <v>166</v>
      </c>
      <c r="K419" s="19"/>
      <c r="L419" s="49">
        <v>915</v>
      </c>
      <c r="M419" s="20">
        <v>80</v>
      </c>
      <c r="N419" s="22">
        <f t="shared" si="33"/>
        <v>3785</v>
      </c>
      <c r="O419" s="26">
        <v>463</v>
      </c>
      <c r="P419" s="24">
        <f t="shared" si="34"/>
        <v>4248</v>
      </c>
    </row>
    <row r="420" spans="1:16" ht="15.75" x14ac:dyDescent="0.25">
      <c r="A420" s="16">
        <f t="shared" si="30"/>
        <v>414</v>
      </c>
      <c r="B420" s="48">
        <v>230810</v>
      </c>
      <c r="C420" s="26" t="s">
        <v>198</v>
      </c>
      <c r="D420" s="23" t="s">
        <v>1015</v>
      </c>
      <c r="E420" s="20">
        <v>31</v>
      </c>
      <c r="F420" s="20"/>
      <c r="G420" s="20">
        <f t="shared" si="31"/>
        <v>31</v>
      </c>
      <c r="H420" s="21">
        <v>84.623236208123842</v>
      </c>
      <c r="I420" s="21">
        <f t="shared" si="32"/>
        <v>2623.3203224518393</v>
      </c>
      <c r="J420" s="20">
        <f>73+148+66</f>
        <v>287</v>
      </c>
      <c r="K420" s="19"/>
      <c r="L420" s="49">
        <v>320</v>
      </c>
      <c r="M420" s="20">
        <v>80</v>
      </c>
      <c r="N420" s="22">
        <f t="shared" si="33"/>
        <v>3311</v>
      </c>
      <c r="O420" s="26">
        <v>463</v>
      </c>
      <c r="P420" s="24">
        <f t="shared" si="34"/>
        <v>3774</v>
      </c>
    </row>
    <row r="421" spans="1:16" ht="15.75" x14ac:dyDescent="0.25">
      <c r="A421" s="16">
        <f t="shared" si="30"/>
        <v>415</v>
      </c>
      <c r="B421" s="48">
        <v>230815</v>
      </c>
      <c r="C421" s="26" t="s">
        <v>199</v>
      </c>
      <c r="D421" s="23" t="s">
        <v>975</v>
      </c>
      <c r="E421" s="20">
        <v>31</v>
      </c>
      <c r="F421" s="20"/>
      <c r="G421" s="20">
        <f t="shared" si="31"/>
        <v>31</v>
      </c>
      <c r="H421" s="21">
        <v>84.623236208123842</v>
      </c>
      <c r="I421" s="21">
        <f t="shared" si="32"/>
        <v>2623.3203224518393</v>
      </c>
      <c r="J421" s="20">
        <v>198</v>
      </c>
      <c r="K421" s="19"/>
      <c r="L421" s="49">
        <v>0</v>
      </c>
      <c r="M421" s="20">
        <v>80</v>
      </c>
      <c r="N421" s="22">
        <f t="shared" si="33"/>
        <v>2902</v>
      </c>
      <c r="O421" s="26">
        <v>463</v>
      </c>
      <c r="P421" s="24">
        <f t="shared" si="34"/>
        <v>3365</v>
      </c>
    </row>
    <row r="422" spans="1:16" ht="15.75" x14ac:dyDescent="0.25">
      <c r="A422" s="16">
        <f t="shared" si="30"/>
        <v>416</v>
      </c>
      <c r="B422" s="48">
        <v>230817</v>
      </c>
      <c r="C422" s="26" t="s">
        <v>200</v>
      </c>
      <c r="D422" s="23" t="s">
        <v>1030</v>
      </c>
      <c r="E422" s="20">
        <v>31</v>
      </c>
      <c r="F422" s="20">
        <v>2</v>
      </c>
      <c r="G422" s="20">
        <f t="shared" si="31"/>
        <v>29</v>
      </c>
      <c r="H422" s="21">
        <v>84.623236208123842</v>
      </c>
      <c r="I422" s="21">
        <f t="shared" si="32"/>
        <v>2454.0738500355915</v>
      </c>
      <c r="J422" s="20">
        <v>30</v>
      </c>
      <c r="K422" s="19"/>
      <c r="L422" s="49">
        <v>45</v>
      </c>
      <c r="M422" s="20">
        <v>80</v>
      </c>
      <c r="N422" s="22">
        <f t="shared" si="33"/>
        <v>2610</v>
      </c>
      <c r="O422" s="26">
        <v>433</v>
      </c>
      <c r="P422" s="24">
        <f t="shared" si="34"/>
        <v>3043</v>
      </c>
    </row>
    <row r="423" spans="1:16" ht="15.75" x14ac:dyDescent="0.25">
      <c r="A423" s="16">
        <f t="shared" si="30"/>
        <v>417</v>
      </c>
      <c r="B423" s="48">
        <v>230823</v>
      </c>
      <c r="C423" s="26" t="s">
        <v>812</v>
      </c>
      <c r="D423" s="23" t="s">
        <v>1028</v>
      </c>
      <c r="E423" s="20">
        <v>31</v>
      </c>
      <c r="F423" s="20">
        <v>1</v>
      </c>
      <c r="G423" s="20">
        <f t="shared" si="31"/>
        <v>30</v>
      </c>
      <c r="H423" s="21">
        <v>84.623236208123842</v>
      </c>
      <c r="I423" s="21">
        <f t="shared" si="32"/>
        <v>2538.6970862437151</v>
      </c>
      <c r="J423" s="20">
        <v>824</v>
      </c>
      <c r="K423" s="19"/>
      <c r="L423" s="49">
        <v>630</v>
      </c>
      <c r="M423" s="20">
        <v>80</v>
      </c>
      <c r="N423" s="22">
        <f t="shared" si="33"/>
        <v>4073</v>
      </c>
      <c r="O423" s="26">
        <v>448</v>
      </c>
      <c r="P423" s="24">
        <f t="shared" si="34"/>
        <v>4521</v>
      </c>
    </row>
    <row r="424" spans="1:16" ht="15.75" x14ac:dyDescent="0.25">
      <c r="A424" s="16">
        <f t="shared" si="30"/>
        <v>418</v>
      </c>
      <c r="B424" s="48">
        <v>230826</v>
      </c>
      <c r="C424" s="26" t="s">
        <v>73</v>
      </c>
      <c r="D424" s="23" t="s">
        <v>979</v>
      </c>
      <c r="E424" s="20">
        <v>31</v>
      </c>
      <c r="F424" s="20"/>
      <c r="G424" s="20">
        <f t="shared" si="31"/>
        <v>31</v>
      </c>
      <c r="H424" s="21">
        <v>84.623236208123842</v>
      </c>
      <c r="I424" s="21">
        <f t="shared" si="32"/>
        <v>2623.3203224518393</v>
      </c>
      <c r="J424" s="20">
        <v>195</v>
      </c>
      <c r="K424" s="19"/>
      <c r="L424" s="49">
        <v>645</v>
      </c>
      <c r="M424" s="20">
        <v>80</v>
      </c>
      <c r="N424" s="22">
        <f t="shared" si="33"/>
        <v>3544</v>
      </c>
      <c r="O424" s="26">
        <v>463</v>
      </c>
      <c r="P424" s="24">
        <f t="shared" si="34"/>
        <v>4007</v>
      </c>
    </row>
    <row r="425" spans="1:16" ht="15.75" x14ac:dyDescent="0.25">
      <c r="A425" s="16">
        <f t="shared" si="30"/>
        <v>419</v>
      </c>
      <c r="B425" s="48">
        <v>230849</v>
      </c>
      <c r="C425" s="26" t="s">
        <v>201</v>
      </c>
      <c r="D425" s="23" t="s">
        <v>1033</v>
      </c>
      <c r="E425" s="20">
        <v>31</v>
      </c>
      <c r="F425" s="20">
        <v>4</v>
      </c>
      <c r="G425" s="20">
        <f t="shared" si="31"/>
        <v>27</v>
      </c>
      <c r="H425" s="21">
        <v>84.623236208123842</v>
      </c>
      <c r="I425" s="21">
        <f t="shared" si="32"/>
        <v>2284.8273776193437</v>
      </c>
      <c r="J425" s="20">
        <v>682</v>
      </c>
      <c r="K425" s="19"/>
      <c r="L425" s="49">
        <v>0</v>
      </c>
      <c r="M425" s="20">
        <v>80</v>
      </c>
      <c r="N425" s="22">
        <f t="shared" si="33"/>
        <v>3047</v>
      </c>
      <c r="O425" s="26">
        <v>403</v>
      </c>
      <c r="P425" s="24">
        <f t="shared" si="34"/>
        <v>3450</v>
      </c>
    </row>
    <row r="426" spans="1:16" ht="15.75" x14ac:dyDescent="0.25">
      <c r="A426" s="16">
        <f t="shared" si="30"/>
        <v>420</v>
      </c>
      <c r="B426" s="48">
        <v>230852</v>
      </c>
      <c r="C426" s="26" t="s">
        <v>202</v>
      </c>
      <c r="D426" s="23" t="s">
        <v>1019</v>
      </c>
      <c r="E426" s="20">
        <v>31</v>
      </c>
      <c r="F426" s="20">
        <v>2</v>
      </c>
      <c r="G426" s="20">
        <f t="shared" si="31"/>
        <v>29</v>
      </c>
      <c r="H426" s="21">
        <v>84.623236208123842</v>
      </c>
      <c r="I426" s="21">
        <f t="shared" si="32"/>
        <v>2454.0738500355915</v>
      </c>
      <c r="J426" s="20">
        <v>557</v>
      </c>
      <c r="K426" s="19"/>
      <c r="L426" s="49">
        <v>700</v>
      </c>
      <c r="M426" s="20">
        <v>80</v>
      </c>
      <c r="N426" s="22">
        <f t="shared" si="33"/>
        <v>3792</v>
      </c>
      <c r="O426" s="26">
        <v>433</v>
      </c>
      <c r="P426" s="24">
        <f t="shared" si="34"/>
        <v>4225</v>
      </c>
    </row>
    <row r="427" spans="1:16" ht="15.75" x14ac:dyDescent="0.25">
      <c r="A427" s="16">
        <f t="shared" si="30"/>
        <v>421</v>
      </c>
      <c r="B427" s="48">
        <v>230853</v>
      </c>
      <c r="C427" s="26" t="s">
        <v>203</v>
      </c>
      <c r="D427" s="23" t="s">
        <v>987</v>
      </c>
      <c r="E427" s="20">
        <v>31</v>
      </c>
      <c r="F427" s="20">
        <v>1</v>
      </c>
      <c r="G427" s="20">
        <f t="shared" si="31"/>
        <v>30</v>
      </c>
      <c r="H427" s="21">
        <v>84.623236208123842</v>
      </c>
      <c r="I427" s="21">
        <f t="shared" si="32"/>
        <v>2538.6970862437151</v>
      </c>
      <c r="J427" s="20">
        <v>695</v>
      </c>
      <c r="K427" s="19"/>
      <c r="L427" s="49">
        <v>325</v>
      </c>
      <c r="M427" s="20">
        <v>80</v>
      </c>
      <c r="N427" s="22">
        <f t="shared" si="33"/>
        <v>3639</v>
      </c>
      <c r="O427" s="26">
        <v>448</v>
      </c>
      <c r="P427" s="24">
        <f t="shared" si="34"/>
        <v>4087</v>
      </c>
    </row>
    <row r="428" spans="1:16" ht="15.75" x14ac:dyDescent="0.25">
      <c r="A428" s="16">
        <f t="shared" si="30"/>
        <v>422</v>
      </c>
      <c r="B428" s="48">
        <v>230860</v>
      </c>
      <c r="C428" s="26" t="s">
        <v>204</v>
      </c>
      <c r="D428" s="23" t="s">
        <v>986</v>
      </c>
      <c r="E428" s="20">
        <v>31</v>
      </c>
      <c r="F428" s="20"/>
      <c r="G428" s="20">
        <f t="shared" si="31"/>
        <v>31</v>
      </c>
      <c r="H428" s="21">
        <v>84.623236208123842</v>
      </c>
      <c r="I428" s="21">
        <f t="shared" si="32"/>
        <v>2623.3203224518393</v>
      </c>
      <c r="J428" s="20">
        <v>550</v>
      </c>
      <c r="K428" s="19"/>
      <c r="L428" s="49">
        <v>380</v>
      </c>
      <c r="M428" s="20">
        <v>80</v>
      </c>
      <c r="N428" s="22">
        <f t="shared" si="33"/>
        <v>3634</v>
      </c>
      <c r="O428" s="26">
        <v>463</v>
      </c>
      <c r="P428" s="24">
        <f t="shared" si="34"/>
        <v>4097</v>
      </c>
    </row>
    <row r="429" spans="1:16" ht="15.75" x14ac:dyDescent="0.25">
      <c r="A429" s="16">
        <f t="shared" si="30"/>
        <v>423</v>
      </c>
      <c r="B429" s="48">
        <v>230867</v>
      </c>
      <c r="C429" s="26" t="s">
        <v>205</v>
      </c>
      <c r="D429" s="23" t="s">
        <v>1018</v>
      </c>
      <c r="E429" s="20">
        <v>31</v>
      </c>
      <c r="F429" s="20">
        <v>1</v>
      </c>
      <c r="G429" s="20">
        <f t="shared" si="31"/>
        <v>30</v>
      </c>
      <c r="H429" s="21">
        <v>84.623236208123842</v>
      </c>
      <c r="I429" s="21">
        <f t="shared" si="32"/>
        <v>2538.6970862437151</v>
      </c>
      <c r="J429" s="20"/>
      <c r="K429" s="19"/>
      <c r="L429" s="49">
        <v>0</v>
      </c>
      <c r="M429" s="20">
        <v>80</v>
      </c>
      <c r="N429" s="22">
        <f t="shared" si="33"/>
        <v>2619</v>
      </c>
      <c r="O429" s="26">
        <v>448</v>
      </c>
      <c r="P429" s="24">
        <f t="shared" si="34"/>
        <v>3067</v>
      </c>
    </row>
    <row r="430" spans="1:16" ht="15.75" x14ac:dyDescent="0.25">
      <c r="A430" s="16">
        <f t="shared" si="30"/>
        <v>424</v>
      </c>
      <c r="B430" s="48">
        <v>230872</v>
      </c>
      <c r="C430" s="26" t="s">
        <v>206</v>
      </c>
      <c r="D430" s="23" t="s">
        <v>1034</v>
      </c>
      <c r="E430" s="20">
        <v>31</v>
      </c>
      <c r="F430" s="20"/>
      <c r="G430" s="20">
        <f t="shared" si="31"/>
        <v>31</v>
      </c>
      <c r="H430" s="21">
        <v>84.623236208123842</v>
      </c>
      <c r="I430" s="21">
        <f t="shared" si="32"/>
        <v>2623.3203224518393</v>
      </c>
      <c r="J430" s="20">
        <v>1419</v>
      </c>
      <c r="K430" s="19"/>
      <c r="L430" s="49">
        <v>240</v>
      </c>
      <c r="M430" s="20">
        <v>80</v>
      </c>
      <c r="N430" s="22">
        <f t="shared" si="33"/>
        <v>4363</v>
      </c>
      <c r="O430" s="26">
        <v>463</v>
      </c>
      <c r="P430" s="24">
        <f t="shared" si="34"/>
        <v>4826</v>
      </c>
    </row>
    <row r="431" spans="1:16" ht="15.75" x14ac:dyDescent="0.25">
      <c r="A431" s="16">
        <f t="shared" si="30"/>
        <v>425</v>
      </c>
      <c r="B431" s="48">
        <v>230877</v>
      </c>
      <c r="C431" s="26" t="s">
        <v>207</v>
      </c>
      <c r="D431" s="23" t="s">
        <v>1026</v>
      </c>
      <c r="E431" s="20">
        <v>31</v>
      </c>
      <c r="F431" s="20">
        <v>2</v>
      </c>
      <c r="G431" s="20">
        <f t="shared" si="31"/>
        <v>29</v>
      </c>
      <c r="H431" s="21">
        <v>84.623236208123842</v>
      </c>
      <c r="I431" s="21">
        <f t="shared" si="32"/>
        <v>2454.0738500355915</v>
      </c>
      <c r="J431" s="20">
        <v>309</v>
      </c>
      <c r="K431" s="19"/>
      <c r="L431" s="49">
        <v>255</v>
      </c>
      <c r="M431" s="20">
        <v>80</v>
      </c>
      <c r="N431" s="22">
        <f t="shared" si="33"/>
        <v>3099</v>
      </c>
      <c r="O431" s="26">
        <v>433</v>
      </c>
      <c r="P431" s="24">
        <f t="shared" si="34"/>
        <v>3532</v>
      </c>
    </row>
    <row r="432" spans="1:16" ht="15.75" x14ac:dyDescent="0.25">
      <c r="A432" s="16">
        <f t="shared" si="30"/>
        <v>426</v>
      </c>
      <c r="B432" s="48">
        <v>230897</v>
      </c>
      <c r="C432" s="26" t="s">
        <v>208</v>
      </c>
      <c r="D432" s="23" t="s">
        <v>1032</v>
      </c>
      <c r="E432" s="20">
        <v>31</v>
      </c>
      <c r="F432" s="20">
        <v>3</v>
      </c>
      <c r="G432" s="20">
        <f t="shared" si="31"/>
        <v>28</v>
      </c>
      <c r="H432" s="21">
        <v>84.623236208123842</v>
      </c>
      <c r="I432" s="21">
        <f t="shared" si="32"/>
        <v>2369.4506138274674</v>
      </c>
      <c r="J432" s="20">
        <v>606</v>
      </c>
      <c r="K432" s="19"/>
      <c r="L432" s="49">
        <v>1560</v>
      </c>
      <c r="M432" s="20">
        <v>80</v>
      </c>
      <c r="N432" s="22">
        <f t="shared" si="33"/>
        <v>4616</v>
      </c>
      <c r="O432" s="26">
        <v>612</v>
      </c>
      <c r="P432" s="24">
        <f t="shared" si="34"/>
        <v>5228</v>
      </c>
    </row>
    <row r="433" spans="1:16" ht="15.75" x14ac:dyDescent="0.25">
      <c r="A433" s="16">
        <f t="shared" si="30"/>
        <v>427</v>
      </c>
      <c r="B433" s="48">
        <v>230908</v>
      </c>
      <c r="C433" s="26" t="s">
        <v>209</v>
      </c>
      <c r="D433" s="23" t="s">
        <v>978</v>
      </c>
      <c r="E433" s="20">
        <v>31</v>
      </c>
      <c r="F433" s="20">
        <v>2</v>
      </c>
      <c r="G433" s="20">
        <f t="shared" si="31"/>
        <v>29</v>
      </c>
      <c r="H433" s="21">
        <v>84.623236208123842</v>
      </c>
      <c r="I433" s="21">
        <f t="shared" si="32"/>
        <v>2454.0738500355915</v>
      </c>
      <c r="J433" s="20"/>
      <c r="K433" s="19">
        <v>220</v>
      </c>
      <c r="L433" s="49">
        <v>0</v>
      </c>
      <c r="M433" s="20">
        <v>80</v>
      </c>
      <c r="N433" s="22">
        <f t="shared" si="33"/>
        <v>2755</v>
      </c>
      <c r="O433" s="26">
        <v>433</v>
      </c>
      <c r="P433" s="24">
        <f t="shared" si="34"/>
        <v>3188</v>
      </c>
    </row>
    <row r="434" spans="1:16" ht="15.75" x14ac:dyDescent="0.25">
      <c r="A434" s="16">
        <f t="shared" si="30"/>
        <v>428</v>
      </c>
      <c r="B434" s="48">
        <v>230915</v>
      </c>
      <c r="C434" s="26" t="s">
        <v>210</v>
      </c>
      <c r="D434" s="23" t="s">
        <v>1033</v>
      </c>
      <c r="E434" s="20">
        <v>31</v>
      </c>
      <c r="F434" s="20">
        <v>5</v>
      </c>
      <c r="G434" s="20">
        <f t="shared" si="31"/>
        <v>26</v>
      </c>
      <c r="H434" s="21">
        <v>84.623236208123842</v>
      </c>
      <c r="I434" s="21">
        <f t="shared" si="32"/>
        <v>2200.20414141122</v>
      </c>
      <c r="J434" s="20">
        <v>221</v>
      </c>
      <c r="K434" s="19"/>
      <c r="L434" s="49">
        <v>110</v>
      </c>
      <c r="M434" s="20">
        <v>80</v>
      </c>
      <c r="N434" s="22">
        <f t="shared" si="33"/>
        <v>2612</v>
      </c>
      <c r="O434" s="26">
        <v>388</v>
      </c>
      <c r="P434" s="24">
        <f t="shared" si="34"/>
        <v>3000</v>
      </c>
    </row>
    <row r="435" spans="1:16" ht="15.75" x14ac:dyDescent="0.25">
      <c r="A435" s="16">
        <f t="shared" si="30"/>
        <v>429</v>
      </c>
      <c r="B435" s="48">
        <v>230926</v>
      </c>
      <c r="C435" s="26" t="s">
        <v>211</v>
      </c>
      <c r="D435" s="23" t="s">
        <v>978</v>
      </c>
      <c r="E435" s="20">
        <v>31</v>
      </c>
      <c r="F435" s="20"/>
      <c r="G435" s="20">
        <f t="shared" si="31"/>
        <v>31</v>
      </c>
      <c r="H435" s="21">
        <v>84.623236208123842</v>
      </c>
      <c r="I435" s="21">
        <f t="shared" si="32"/>
        <v>2623.3203224518393</v>
      </c>
      <c r="J435" s="20">
        <v>1362</v>
      </c>
      <c r="K435" s="19"/>
      <c r="L435" s="49">
        <v>0</v>
      </c>
      <c r="M435" s="20">
        <v>80</v>
      </c>
      <c r="N435" s="22">
        <f t="shared" si="33"/>
        <v>4066</v>
      </c>
      <c r="O435" s="26">
        <v>463</v>
      </c>
      <c r="P435" s="24">
        <f t="shared" si="34"/>
        <v>4529</v>
      </c>
    </row>
    <row r="436" spans="1:16" ht="15.75" x14ac:dyDescent="0.25">
      <c r="A436" s="16">
        <f t="shared" si="30"/>
        <v>430</v>
      </c>
      <c r="B436" s="48">
        <v>230932</v>
      </c>
      <c r="C436" s="26" t="s">
        <v>212</v>
      </c>
      <c r="D436" s="23" t="s">
        <v>1035</v>
      </c>
      <c r="E436" s="20">
        <v>31</v>
      </c>
      <c r="F436" s="20">
        <v>2</v>
      </c>
      <c r="G436" s="20">
        <f t="shared" si="31"/>
        <v>29</v>
      </c>
      <c r="H436" s="21">
        <v>84.623236208123842</v>
      </c>
      <c r="I436" s="21">
        <f t="shared" si="32"/>
        <v>2454.0738500355915</v>
      </c>
      <c r="J436" s="20">
        <v>435</v>
      </c>
      <c r="K436" s="19"/>
      <c r="L436" s="49">
        <v>0</v>
      </c>
      <c r="M436" s="20">
        <v>80</v>
      </c>
      <c r="N436" s="22">
        <f t="shared" si="33"/>
        <v>2970</v>
      </c>
      <c r="O436" s="26">
        <v>433</v>
      </c>
      <c r="P436" s="24">
        <f t="shared" si="34"/>
        <v>3403</v>
      </c>
    </row>
    <row r="437" spans="1:16" ht="15.75" x14ac:dyDescent="0.25">
      <c r="A437" s="16">
        <f t="shared" si="30"/>
        <v>431</v>
      </c>
      <c r="B437" s="48">
        <v>230935</v>
      </c>
      <c r="C437" s="26" t="s">
        <v>213</v>
      </c>
      <c r="D437" s="23" t="s">
        <v>985</v>
      </c>
      <c r="E437" s="20">
        <v>31</v>
      </c>
      <c r="F437" s="20"/>
      <c r="G437" s="20">
        <f t="shared" si="31"/>
        <v>31</v>
      </c>
      <c r="H437" s="21">
        <v>84.623236208123842</v>
      </c>
      <c r="I437" s="21">
        <f t="shared" si="32"/>
        <v>2623.3203224518393</v>
      </c>
      <c r="J437" s="20">
        <v>229</v>
      </c>
      <c r="K437" s="19"/>
      <c r="L437" s="49">
        <v>360</v>
      </c>
      <c r="M437" s="20">
        <v>80</v>
      </c>
      <c r="N437" s="22">
        <f t="shared" si="33"/>
        <v>3293</v>
      </c>
      <c r="O437" s="26">
        <v>463</v>
      </c>
      <c r="P437" s="24">
        <f t="shared" si="34"/>
        <v>3756</v>
      </c>
    </row>
    <row r="438" spans="1:16" ht="15.75" x14ac:dyDescent="0.25">
      <c r="A438" s="16">
        <f t="shared" si="30"/>
        <v>432</v>
      </c>
      <c r="B438" s="48">
        <v>230939</v>
      </c>
      <c r="C438" s="26" t="s">
        <v>214</v>
      </c>
      <c r="D438" s="23" t="s">
        <v>1036</v>
      </c>
      <c r="E438" s="20">
        <v>31</v>
      </c>
      <c r="F438" s="20"/>
      <c r="G438" s="20">
        <f t="shared" si="31"/>
        <v>31</v>
      </c>
      <c r="H438" s="21">
        <v>84.623236208123842</v>
      </c>
      <c r="I438" s="21">
        <f t="shared" si="32"/>
        <v>2623.3203224518393</v>
      </c>
      <c r="J438" s="20"/>
      <c r="K438" s="19"/>
      <c r="L438" s="49">
        <v>0</v>
      </c>
      <c r="M438" s="20">
        <v>80</v>
      </c>
      <c r="N438" s="22">
        <f t="shared" si="33"/>
        <v>2704</v>
      </c>
      <c r="O438" s="26">
        <v>463</v>
      </c>
      <c r="P438" s="24">
        <f t="shared" si="34"/>
        <v>3167</v>
      </c>
    </row>
    <row r="439" spans="1:16" ht="15.75" x14ac:dyDescent="0.25">
      <c r="A439" s="16">
        <f t="shared" si="30"/>
        <v>433</v>
      </c>
      <c r="B439" s="48">
        <v>230952</v>
      </c>
      <c r="C439" s="26" t="s">
        <v>215</v>
      </c>
      <c r="D439" s="23" t="s">
        <v>1037</v>
      </c>
      <c r="E439" s="20">
        <v>31</v>
      </c>
      <c r="F439" s="20">
        <v>2</v>
      </c>
      <c r="G439" s="20">
        <f t="shared" si="31"/>
        <v>29</v>
      </c>
      <c r="H439" s="21">
        <v>84.623236208123842</v>
      </c>
      <c r="I439" s="21">
        <f t="shared" si="32"/>
        <v>2454.0738500355915</v>
      </c>
      <c r="J439" s="20">
        <f>205+1330</f>
        <v>1535</v>
      </c>
      <c r="K439" s="19"/>
      <c r="L439" s="49">
        <v>490</v>
      </c>
      <c r="M439" s="20">
        <v>80</v>
      </c>
      <c r="N439" s="22">
        <f t="shared" si="33"/>
        <v>4560</v>
      </c>
      <c r="O439" s="26">
        <v>634</v>
      </c>
      <c r="P439" s="24">
        <f t="shared" si="34"/>
        <v>5194</v>
      </c>
    </row>
    <row r="440" spans="1:16" ht="15.75" x14ac:dyDescent="0.25">
      <c r="A440" s="16">
        <f t="shared" si="30"/>
        <v>434</v>
      </c>
      <c r="B440" s="48">
        <v>230960</v>
      </c>
      <c r="C440" s="26" t="s">
        <v>216</v>
      </c>
      <c r="D440" s="23" t="s">
        <v>1030</v>
      </c>
      <c r="E440" s="20">
        <v>31</v>
      </c>
      <c r="F440" s="20">
        <v>2</v>
      </c>
      <c r="G440" s="20">
        <f t="shared" si="31"/>
        <v>29</v>
      </c>
      <c r="H440" s="21">
        <v>84.623236208123842</v>
      </c>
      <c r="I440" s="21">
        <f t="shared" si="32"/>
        <v>2454.0738500355915</v>
      </c>
      <c r="J440" s="20">
        <v>183</v>
      </c>
      <c r="K440" s="19"/>
      <c r="L440" s="49">
        <v>560</v>
      </c>
      <c r="M440" s="20">
        <v>80</v>
      </c>
      <c r="N440" s="22">
        <f t="shared" si="33"/>
        <v>3278</v>
      </c>
      <c r="O440" s="26">
        <v>433</v>
      </c>
      <c r="P440" s="24">
        <f t="shared" si="34"/>
        <v>3711</v>
      </c>
    </row>
    <row r="441" spans="1:16" ht="15.75" x14ac:dyDescent="0.25">
      <c r="A441" s="16">
        <f t="shared" si="30"/>
        <v>435</v>
      </c>
      <c r="B441" s="48">
        <v>230961</v>
      </c>
      <c r="C441" s="26" t="s">
        <v>217</v>
      </c>
      <c r="D441" s="23" t="s">
        <v>990</v>
      </c>
      <c r="E441" s="20">
        <v>31</v>
      </c>
      <c r="F441" s="20"/>
      <c r="G441" s="20">
        <f t="shared" si="31"/>
        <v>31</v>
      </c>
      <c r="H441" s="21">
        <v>84.623236208123842</v>
      </c>
      <c r="I441" s="21">
        <f t="shared" si="32"/>
        <v>2623.3203224518393</v>
      </c>
      <c r="J441" s="20">
        <v>1462</v>
      </c>
      <c r="K441" s="19"/>
      <c r="L441" s="49">
        <v>546</v>
      </c>
      <c r="M441" s="20">
        <v>80</v>
      </c>
      <c r="N441" s="22">
        <f t="shared" si="33"/>
        <v>4712</v>
      </c>
      <c r="O441" s="26">
        <v>463</v>
      </c>
      <c r="P441" s="24">
        <f t="shared" si="34"/>
        <v>5175</v>
      </c>
    </row>
    <row r="442" spans="1:16" ht="15.75" x14ac:dyDescent="0.25">
      <c r="A442" s="16">
        <f t="shared" si="30"/>
        <v>436</v>
      </c>
      <c r="B442" s="48">
        <v>230969</v>
      </c>
      <c r="C442" s="26" t="s">
        <v>218</v>
      </c>
      <c r="D442" s="23" t="s">
        <v>1005</v>
      </c>
      <c r="E442" s="20">
        <v>31</v>
      </c>
      <c r="F442" s="20">
        <v>1</v>
      </c>
      <c r="G442" s="20">
        <f t="shared" si="31"/>
        <v>30</v>
      </c>
      <c r="H442" s="21">
        <v>84.623236208123842</v>
      </c>
      <c r="I442" s="21">
        <f t="shared" si="32"/>
        <v>2538.6970862437151</v>
      </c>
      <c r="J442" s="20">
        <v>799</v>
      </c>
      <c r="K442" s="19"/>
      <c r="L442" s="49">
        <v>85</v>
      </c>
      <c r="M442" s="20">
        <v>80</v>
      </c>
      <c r="N442" s="22">
        <f t="shared" si="33"/>
        <v>3503</v>
      </c>
      <c r="O442" s="26">
        <v>448</v>
      </c>
      <c r="P442" s="24">
        <f t="shared" si="34"/>
        <v>3951</v>
      </c>
    </row>
    <row r="443" spans="1:16" ht="15.75" x14ac:dyDescent="0.25">
      <c r="A443" s="16">
        <f t="shared" si="30"/>
        <v>437</v>
      </c>
      <c r="B443" s="48">
        <v>230972</v>
      </c>
      <c r="C443" s="26" t="s">
        <v>813</v>
      </c>
      <c r="D443" s="23" t="s">
        <v>1006</v>
      </c>
      <c r="E443" s="20">
        <v>31</v>
      </c>
      <c r="F443" s="20">
        <v>5</v>
      </c>
      <c r="G443" s="20">
        <f t="shared" si="31"/>
        <v>26</v>
      </c>
      <c r="H443" s="21">
        <v>84.623236208123842</v>
      </c>
      <c r="I443" s="21">
        <f t="shared" si="32"/>
        <v>2200.20414141122</v>
      </c>
      <c r="J443" s="20">
        <v>309</v>
      </c>
      <c r="K443" s="19"/>
      <c r="L443" s="49">
        <v>130</v>
      </c>
      <c r="M443" s="20">
        <v>80</v>
      </c>
      <c r="N443" s="22">
        <f t="shared" si="33"/>
        <v>2720</v>
      </c>
      <c r="O443" s="26">
        <v>388</v>
      </c>
      <c r="P443" s="24">
        <f t="shared" si="34"/>
        <v>3108</v>
      </c>
    </row>
    <row r="444" spans="1:16" ht="15.75" x14ac:dyDescent="0.25">
      <c r="A444" s="16">
        <f t="shared" si="30"/>
        <v>438</v>
      </c>
      <c r="B444" s="48">
        <v>230973</v>
      </c>
      <c r="C444" s="26" t="s">
        <v>814</v>
      </c>
      <c r="D444" s="23" t="s">
        <v>1035</v>
      </c>
      <c r="E444" s="20">
        <v>31</v>
      </c>
      <c r="F444" s="20">
        <v>3</v>
      </c>
      <c r="G444" s="20">
        <f t="shared" si="31"/>
        <v>28</v>
      </c>
      <c r="H444" s="21">
        <v>84.623236208123842</v>
      </c>
      <c r="I444" s="21">
        <f t="shared" si="32"/>
        <v>2369.4506138274674</v>
      </c>
      <c r="J444" s="20">
        <f>80+398</f>
        <v>478</v>
      </c>
      <c r="K444" s="19"/>
      <c r="L444" s="49">
        <v>60</v>
      </c>
      <c r="M444" s="20">
        <v>80</v>
      </c>
      <c r="N444" s="22">
        <f t="shared" si="33"/>
        <v>2988</v>
      </c>
      <c r="O444" s="26">
        <v>418</v>
      </c>
      <c r="P444" s="24">
        <f t="shared" si="34"/>
        <v>3406</v>
      </c>
    </row>
    <row r="445" spans="1:16" ht="15.75" x14ac:dyDescent="0.25">
      <c r="A445" s="16">
        <f t="shared" si="30"/>
        <v>439</v>
      </c>
      <c r="B445" s="48">
        <v>230977</v>
      </c>
      <c r="C445" s="26" t="s">
        <v>219</v>
      </c>
      <c r="D445" s="23" t="s">
        <v>1015</v>
      </c>
      <c r="E445" s="20">
        <v>31</v>
      </c>
      <c r="F445" s="20">
        <v>4</v>
      </c>
      <c r="G445" s="20">
        <f t="shared" si="31"/>
        <v>27</v>
      </c>
      <c r="H445" s="21">
        <v>84.623236208123842</v>
      </c>
      <c r="I445" s="21">
        <f t="shared" si="32"/>
        <v>2284.8273776193437</v>
      </c>
      <c r="J445" s="20">
        <v>553</v>
      </c>
      <c r="K445" s="19"/>
      <c r="L445" s="49">
        <v>165</v>
      </c>
      <c r="M445" s="20">
        <v>80</v>
      </c>
      <c r="N445" s="22">
        <f t="shared" si="33"/>
        <v>3083</v>
      </c>
      <c r="O445" s="26">
        <v>403</v>
      </c>
      <c r="P445" s="24">
        <f t="shared" si="34"/>
        <v>3486</v>
      </c>
    </row>
    <row r="446" spans="1:16" ht="15.75" x14ac:dyDescent="0.25">
      <c r="A446" s="16">
        <f t="shared" si="30"/>
        <v>440</v>
      </c>
      <c r="B446" s="48">
        <v>230979</v>
      </c>
      <c r="C446" s="26" t="s">
        <v>220</v>
      </c>
      <c r="D446" s="23" t="s">
        <v>972</v>
      </c>
      <c r="E446" s="20">
        <v>31</v>
      </c>
      <c r="F446" s="20">
        <v>4</v>
      </c>
      <c r="G446" s="20">
        <f t="shared" si="31"/>
        <v>27</v>
      </c>
      <c r="H446" s="21">
        <v>84.623236208123842</v>
      </c>
      <c r="I446" s="21">
        <f t="shared" si="32"/>
        <v>2284.8273776193437</v>
      </c>
      <c r="J446" s="20">
        <v>26</v>
      </c>
      <c r="K446" s="19"/>
      <c r="L446" s="49">
        <v>45</v>
      </c>
      <c r="M446" s="20">
        <v>80</v>
      </c>
      <c r="N446" s="22">
        <f t="shared" si="33"/>
        <v>2436</v>
      </c>
      <c r="O446" s="26">
        <v>403</v>
      </c>
      <c r="P446" s="24">
        <f t="shared" si="34"/>
        <v>2839</v>
      </c>
    </row>
    <row r="447" spans="1:16" ht="15.75" x14ac:dyDescent="0.25">
      <c r="A447" s="16">
        <f t="shared" si="30"/>
        <v>441</v>
      </c>
      <c r="B447" s="48">
        <v>230989</v>
      </c>
      <c r="C447" s="26" t="s">
        <v>221</v>
      </c>
      <c r="D447" s="23" t="s">
        <v>1012</v>
      </c>
      <c r="E447" s="20">
        <v>31</v>
      </c>
      <c r="F447" s="20">
        <v>3</v>
      </c>
      <c r="G447" s="20">
        <f t="shared" si="31"/>
        <v>28</v>
      </c>
      <c r="H447" s="21">
        <v>84.623236208123842</v>
      </c>
      <c r="I447" s="21">
        <f t="shared" si="32"/>
        <v>2369.4506138274674</v>
      </c>
      <c r="J447" s="20">
        <v>157</v>
      </c>
      <c r="K447" s="19"/>
      <c r="L447" s="49">
        <v>0</v>
      </c>
      <c r="M447" s="20">
        <v>80</v>
      </c>
      <c r="N447" s="22">
        <f t="shared" si="33"/>
        <v>2607</v>
      </c>
      <c r="O447" s="26">
        <v>418</v>
      </c>
      <c r="P447" s="24">
        <f t="shared" si="34"/>
        <v>3025</v>
      </c>
    </row>
    <row r="448" spans="1:16" ht="15.75" x14ac:dyDescent="0.25">
      <c r="A448" s="16">
        <f t="shared" si="30"/>
        <v>442</v>
      </c>
      <c r="B448" s="48">
        <v>230991</v>
      </c>
      <c r="C448" s="26" t="s">
        <v>222</v>
      </c>
      <c r="D448" s="23" t="s">
        <v>1014</v>
      </c>
      <c r="E448" s="20">
        <v>31</v>
      </c>
      <c r="F448" s="20">
        <v>2</v>
      </c>
      <c r="G448" s="20">
        <f t="shared" si="31"/>
        <v>29</v>
      </c>
      <c r="H448" s="21">
        <v>84.623236208123842</v>
      </c>
      <c r="I448" s="21">
        <f t="shared" si="32"/>
        <v>2454.0738500355915</v>
      </c>
      <c r="J448" s="20">
        <v>419</v>
      </c>
      <c r="K448" s="19"/>
      <c r="L448" s="49">
        <v>625</v>
      </c>
      <c r="M448" s="20">
        <v>80</v>
      </c>
      <c r="N448" s="22">
        <f t="shared" si="33"/>
        <v>3579</v>
      </c>
      <c r="O448" s="26">
        <v>433</v>
      </c>
      <c r="P448" s="24">
        <f t="shared" si="34"/>
        <v>4012</v>
      </c>
    </row>
    <row r="449" spans="1:16" ht="15.75" x14ac:dyDescent="0.25">
      <c r="A449" s="16">
        <f t="shared" si="30"/>
        <v>443</v>
      </c>
      <c r="B449" s="48">
        <v>230999</v>
      </c>
      <c r="C449" s="26" t="s">
        <v>223</v>
      </c>
      <c r="D449" s="23" t="s">
        <v>1001</v>
      </c>
      <c r="E449" s="20">
        <v>31</v>
      </c>
      <c r="F449" s="20">
        <v>4</v>
      </c>
      <c r="G449" s="20">
        <f t="shared" si="31"/>
        <v>27</v>
      </c>
      <c r="H449" s="21">
        <v>84.623236208123842</v>
      </c>
      <c r="I449" s="21">
        <f t="shared" si="32"/>
        <v>2284.8273776193437</v>
      </c>
      <c r="J449" s="20">
        <v>299</v>
      </c>
      <c r="K449" s="19"/>
      <c r="L449" s="49">
        <v>135</v>
      </c>
      <c r="M449" s="20">
        <v>80</v>
      </c>
      <c r="N449" s="22">
        <f t="shared" si="33"/>
        <v>2799</v>
      </c>
      <c r="O449" s="26">
        <v>403</v>
      </c>
      <c r="P449" s="24">
        <f t="shared" si="34"/>
        <v>3202</v>
      </c>
    </row>
    <row r="450" spans="1:16" ht="15.75" x14ac:dyDescent="0.25">
      <c r="A450" s="16">
        <f t="shared" si="30"/>
        <v>444</v>
      </c>
      <c r="B450" s="48">
        <v>231002</v>
      </c>
      <c r="C450" s="26" t="s">
        <v>815</v>
      </c>
      <c r="D450" s="23" t="s">
        <v>993</v>
      </c>
      <c r="E450" s="20">
        <v>31</v>
      </c>
      <c r="F450" s="20">
        <v>14</v>
      </c>
      <c r="G450" s="20">
        <f t="shared" si="31"/>
        <v>17</v>
      </c>
      <c r="H450" s="21">
        <v>84.623236208123842</v>
      </c>
      <c r="I450" s="21">
        <f t="shared" si="32"/>
        <v>1438.5950155381054</v>
      </c>
      <c r="J450" s="20"/>
      <c r="K450" s="19"/>
      <c r="L450" s="49">
        <v>140</v>
      </c>
      <c r="M450" s="20">
        <v>80</v>
      </c>
      <c r="N450" s="22">
        <f t="shared" si="33"/>
        <v>1659</v>
      </c>
      <c r="O450" s="26">
        <v>254</v>
      </c>
      <c r="P450" s="24">
        <f t="shared" si="34"/>
        <v>1913</v>
      </c>
    </row>
    <row r="451" spans="1:16" ht="15.75" x14ac:dyDescent="0.25">
      <c r="A451" s="16">
        <f t="shared" si="30"/>
        <v>445</v>
      </c>
      <c r="B451" s="48">
        <v>231003</v>
      </c>
      <c r="C451" s="26" t="s">
        <v>224</v>
      </c>
      <c r="D451" s="23" t="s">
        <v>1037</v>
      </c>
      <c r="E451" s="20">
        <v>31</v>
      </c>
      <c r="F451" s="20"/>
      <c r="G451" s="20">
        <f t="shared" si="31"/>
        <v>31</v>
      </c>
      <c r="H451" s="21">
        <v>84.623236208123842</v>
      </c>
      <c r="I451" s="21">
        <f t="shared" si="32"/>
        <v>2623.3203224518393</v>
      </c>
      <c r="J451" s="20">
        <v>1054</v>
      </c>
      <c r="K451" s="19"/>
      <c r="L451" s="49">
        <v>215</v>
      </c>
      <c r="M451" s="20">
        <v>80</v>
      </c>
      <c r="N451" s="22">
        <f t="shared" si="33"/>
        <v>3973</v>
      </c>
      <c r="O451" s="26">
        <v>678</v>
      </c>
      <c r="P451" s="24">
        <f t="shared" si="34"/>
        <v>4651</v>
      </c>
    </row>
    <row r="452" spans="1:16" ht="15.75" x14ac:dyDescent="0.25">
      <c r="A452" s="16">
        <f t="shared" si="30"/>
        <v>446</v>
      </c>
      <c r="B452" s="48">
        <v>231005</v>
      </c>
      <c r="C452" s="26" t="s">
        <v>225</v>
      </c>
      <c r="D452" s="23" t="s">
        <v>1036</v>
      </c>
      <c r="E452" s="20">
        <v>31</v>
      </c>
      <c r="F452" s="20">
        <v>1</v>
      </c>
      <c r="G452" s="20">
        <f t="shared" si="31"/>
        <v>30</v>
      </c>
      <c r="H452" s="21">
        <v>84.623236208123842</v>
      </c>
      <c r="I452" s="21">
        <f t="shared" si="32"/>
        <v>2538.6970862437151</v>
      </c>
      <c r="J452" s="20">
        <v>643</v>
      </c>
      <c r="K452" s="19"/>
      <c r="L452" s="49">
        <v>0</v>
      </c>
      <c r="M452" s="20">
        <v>80</v>
      </c>
      <c r="N452" s="22">
        <f t="shared" si="33"/>
        <v>3262</v>
      </c>
      <c r="O452" s="26">
        <v>448</v>
      </c>
      <c r="P452" s="24">
        <f t="shared" si="34"/>
        <v>3710</v>
      </c>
    </row>
    <row r="453" spans="1:16" ht="15.75" x14ac:dyDescent="0.25">
      <c r="A453" s="16">
        <f t="shared" si="30"/>
        <v>447</v>
      </c>
      <c r="B453" s="48">
        <v>231013</v>
      </c>
      <c r="C453" s="26" t="s">
        <v>226</v>
      </c>
      <c r="D453" s="23" t="s">
        <v>1025</v>
      </c>
      <c r="E453" s="20">
        <v>31</v>
      </c>
      <c r="F453" s="20">
        <v>3</v>
      </c>
      <c r="G453" s="20">
        <f t="shared" si="31"/>
        <v>28</v>
      </c>
      <c r="H453" s="21">
        <v>84.623236208123842</v>
      </c>
      <c r="I453" s="21">
        <f t="shared" si="32"/>
        <v>2369.4506138274674</v>
      </c>
      <c r="J453" s="20">
        <v>574</v>
      </c>
      <c r="K453" s="19"/>
      <c r="L453" s="49">
        <v>260</v>
      </c>
      <c r="M453" s="20">
        <v>80</v>
      </c>
      <c r="N453" s="22">
        <f t="shared" si="33"/>
        <v>3284</v>
      </c>
      <c r="O453" s="26">
        <v>418</v>
      </c>
      <c r="P453" s="24">
        <f t="shared" si="34"/>
        <v>3702</v>
      </c>
    </row>
    <row r="454" spans="1:16" ht="15.75" x14ac:dyDescent="0.25">
      <c r="A454" s="16">
        <f t="shared" si="30"/>
        <v>448</v>
      </c>
      <c r="B454" s="48">
        <v>231017</v>
      </c>
      <c r="C454" s="26" t="s">
        <v>227</v>
      </c>
      <c r="D454" s="23" t="s">
        <v>1033</v>
      </c>
      <c r="E454" s="20">
        <v>31</v>
      </c>
      <c r="F454" s="20"/>
      <c r="G454" s="20">
        <f t="shared" si="31"/>
        <v>31</v>
      </c>
      <c r="H454" s="21">
        <v>84.623236208123842</v>
      </c>
      <c r="I454" s="21">
        <f t="shared" si="32"/>
        <v>2623.3203224518393</v>
      </c>
      <c r="J454" s="20">
        <v>100</v>
      </c>
      <c r="K454" s="19"/>
      <c r="L454" s="49">
        <v>0</v>
      </c>
      <c r="M454" s="20">
        <v>80</v>
      </c>
      <c r="N454" s="22">
        <f t="shared" si="33"/>
        <v>2804</v>
      </c>
      <c r="O454" s="26">
        <v>463</v>
      </c>
      <c r="P454" s="24">
        <f t="shared" si="34"/>
        <v>3267</v>
      </c>
    </row>
    <row r="455" spans="1:16" ht="15.75" x14ac:dyDescent="0.25">
      <c r="A455" s="16">
        <f t="shared" ref="A455:A518" si="35">ROW()-ROW($A$6)</f>
        <v>449</v>
      </c>
      <c r="B455" s="48">
        <v>231018</v>
      </c>
      <c r="C455" s="26" t="s">
        <v>228</v>
      </c>
      <c r="D455" s="23" t="s">
        <v>1027</v>
      </c>
      <c r="E455" s="20">
        <v>31</v>
      </c>
      <c r="F455" s="20">
        <v>2</v>
      </c>
      <c r="G455" s="20">
        <f t="shared" si="31"/>
        <v>29</v>
      </c>
      <c r="H455" s="21">
        <v>84.623236208123842</v>
      </c>
      <c r="I455" s="21">
        <f t="shared" si="32"/>
        <v>2454.0738500355915</v>
      </c>
      <c r="J455" s="20">
        <v>70</v>
      </c>
      <c r="K455" s="19"/>
      <c r="L455" s="49">
        <v>0</v>
      </c>
      <c r="M455" s="20">
        <v>80</v>
      </c>
      <c r="N455" s="22">
        <f t="shared" si="33"/>
        <v>2605</v>
      </c>
      <c r="O455" s="26">
        <v>433</v>
      </c>
      <c r="P455" s="24">
        <f t="shared" si="34"/>
        <v>3038</v>
      </c>
    </row>
    <row r="456" spans="1:16" ht="15.75" x14ac:dyDescent="0.25">
      <c r="A456" s="16">
        <f t="shared" si="35"/>
        <v>450</v>
      </c>
      <c r="B456" s="48">
        <v>231020</v>
      </c>
      <c r="C456" s="26" t="s">
        <v>229</v>
      </c>
      <c r="D456" s="23" t="s">
        <v>979</v>
      </c>
      <c r="E456" s="20">
        <v>31</v>
      </c>
      <c r="F456" s="20">
        <v>4</v>
      </c>
      <c r="G456" s="20">
        <f t="shared" ref="G456:G519" si="36">E456-F456</f>
        <v>27</v>
      </c>
      <c r="H456" s="21">
        <v>84.623236208123842</v>
      </c>
      <c r="I456" s="21">
        <f t="shared" ref="I456:I519" si="37">G456*H456</f>
        <v>2284.8273776193437</v>
      </c>
      <c r="J456" s="20">
        <v>248</v>
      </c>
      <c r="K456" s="19"/>
      <c r="L456" s="49">
        <v>0</v>
      </c>
      <c r="M456" s="20">
        <v>80</v>
      </c>
      <c r="N456" s="22">
        <f t="shared" ref="N456:N519" si="38">ROUNDUP(I456+J456+K456+L456+M456,0)</f>
        <v>2613</v>
      </c>
      <c r="O456" s="26">
        <v>403</v>
      </c>
      <c r="P456" s="24">
        <f t="shared" ref="P456:P519" si="39">N456+O456</f>
        <v>3016</v>
      </c>
    </row>
    <row r="457" spans="1:16" ht="15.75" x14ac:dyDescent="0.25">
      <c r="A457" s="16">
        <f t="shared" si="35"/>
        <v>451</v>
      </c>
      <c r="B457" s="48">
        <v>231022</v>
      </c>
      <c r="C457" s="26" t="s">
        <v>230</v>
      </c>
      <c r="D457" s="23" t="s">
        <v>1006</v>
      </c>
      <c r="E457" s="20">
        <v>31</v>
      </c>
      <c r="F457" s="20">
        <v>2</v>
      </c>
      <c r="G457" s="20">
        <f t="shared" si="36"/>
        <v>29</v>
      </c>
      <c r="H457" s="21">
        <v>84.623236208123842</v>
      </c>
      <c r="I457" s="21">
        <f t="shared" si="37"/>
        <v>2454.0738500355915</v>
      </c>
      <c r="J457" s="20">
        <v>114</v>
      </c>
      <c r="K457" s="19"/>
      <c r="L457" s="49">
        <v>245</v>
      </c>
      <c r="M457" s="20">
        <v>80</v>
      </c>
      <c r="N457" s="22">
        <f t="shared" si="38"/>
        <v>2894</v>
      </c>
      <c r="O457" s="26">
        <v>433</v>
      </c>
      <c r="P457" s="24">
        <f t="shared" si="39"/>
        <v>3327</v>
      </c>
    </row>
    <row r="458" spans="1:16" ht="15.75" x14ac:dyDescent="0.25">
      <c r="A458" s="16">
        <f t="shared" si="35"/>
        <v>452</v>
      </c>
      <c r="B458" s="48">
        <v>231027</v>
      </c>
      <c r="C458" s="26" t="s">
        <v>231</v>
      </c>
      <c r="D458" s="23" t="s">
        <v>975</v>
      </c>
      <c r="E458" s="20">
        <v>31</v>
      </c>
      <c r="F458" s="20">
        <v>2</v>
      </c>
      <c r="G458" s="20">
        <f t="shared" si="36"/>
        <v>29</v>
      </c>
      <c r="H458" s="21">
        <v>84.623236208123842</v>
      </c>
      <c r="I458" s="21">
        <f t="shared" si="37"/>
        <v>2454.0738500355915</v>
      </c>
      <c r="J458" s="20">
        <v>146</v>
      </c>
      <c r="K458" s="19"/>
      <c r="L458" s="49">
        <v>300</v>
      </c>
      <c r="M458" s="20">
        <v>80</v>
      </c>
      <c r="N458" s="22">
        <f t="shared" si="38"/>
        <v>2981</v>
      </c>
      <c r="O458" s="26">
        <v>433</v>
      </c>
      <c r="P458" s="24">
        <f t="shared" si="39"/>
        <v>3414</v>
      </c>
    </row>
    <row r="459" spans="1:16" ht="15.75" x14ac:dyDescent="0.25">
      <c r="A459" s="16">
        <f t="shared" si="35"/>
        <v>453</v>
      </c>
      <c r="B459" s="48">
        <v>231039</v>
      </c>
      <c r="C459" s="26" t="s">
        <v>232</v>
      </c>
      <c r="D459" s="23" t="s">
        <v>980</v>
      </c>
      <c r="E459" s="20">
        <v>31</v>
      </c>
      <c r="F459" s="20">
        <v>6</v>
      </c>
      <c r="G459" s="20">
        <f t="shared" si="36"/>
        <v>25</v>
      </c>
      <c r="H459" s="21">
        <v>84.623236208123842</v>
      </c>
      <c r="I459" s="21">
        <f t="shared" si="37"/>
        <v>2115.5809052030959</v>
      </c>
      <c r="J459" s="20">
        <v>189</v>
      </c>
      <c r="K459" s="19"/>
      <c r="L459" s="49">
        <v>310</v>
      </c>
      <c r="M459" s="20">
        <v>80</v>
      </c>
      <c r="N459" s="22">
        <f t="shared" si="38"/>
        <v>2695</v>
      </c>
      <c r="O459" s="26">
        <v>373</v>
      </c>
      <c r="P459" s="24">
        <f t="shared" si="39"/>
        <v>3068</v>
      </c>
    </row>
    <row r="460" spans="1:16" ht="15.75" x14ac:dyDescent="0.25">
      <c r="A460" s="16">
        <f t="shared" si="35"/>
        <v>454</v>
      </c>
      <c r="B460" s="48">
        <v>231042</v>
      </c>
      <c r="C460" s="26" t="s">
        <v>233</v>
      </c>
      <c r="D460" s="23" t="s">
        <v>977</v>
      </c>
      <c r="E460" s="20">
        <v>31</v>
      </c>
      <c r="F460" s="20">
        <v>2</v>
      </c>
      <c r="G460" s="20">
        <f t="shared" si="36"/>
        <v>29</v>
      </c>
      <c r="H460" s="21">
        <v>84.623236208123842</v>
      </c>
      <c r="I460" s="21">
        <f t="shared" si="37"/>
        <v>2454.0738500355915</v>
      </c>
      <c r="J460" s="20">
        <v>1197</v>
      </c>
      <c r="K460" s="19"/>
      <c r="L460" s="49">
        <v>140</v>
      </c>
      <c r="M460" s="20">
        <v>80</v>
      </c>
      <c r="N460" s="22">
        <f t="shared" si="38"/>
        <v>3872</v>
      </c>
      <c r="O460" s="26">
        <v>433</v>
      </c>
      <c r="P460" s="24">
        <f t="shared" si="39"/>
        <v>4305</v>
      </c>
    </row>
    <row r="461" spans="1:16" ht="15.75" x14ac:dyDescent="0.25">
      <c r="A461" s="16">
        <f t="shared" si="35"/>
        <v>455</v>
      </c>
      <c r="B461" s="48">
        <v>231044</v>
      </c>
      <c r="C461" s="26" t="s">
        <v>234</v>
      </c>
      <c r="D461" s="23" t="s">
        <v>1020</v>
      </c>
      <c r="E461" s="20">
        <v>31</v>
      </c>
      <c r="F461" s="20">
        <v>1</v>
      </c>
      <c r="G461" s="20">
        <f t="shared" si="36"/>
        <v>30</v>
      </c>
      <c r="H461" s="21">
        <v>84.623236208123842</v>
      </c>
      <c r="I461" s="21">
        <f t="shared" si="37"/>
        <v>2538.6970862437151</v>
      </c>
      <c r="J461" s="20">
        <v>1605</v>
      </c>
      <c r="K461" s="19"/>
      <c r="L461" s="49">
        <v>0</v>
      </c>
      <c r="M461" s="20">
        <v>80</v>
      </c>
      <c r="N461" s="22">
        <f t="shared" si="38"/>
        <v>4224</v>
      </c>
      <c r="O461" s="26">
        <v>448</v>
      </c>
      <c r="P461" s="24">
        <f t="shared" si="39"/>
        <v>4672</v>
      </c>
    </row>
    <row r="462" spans="1:16" ht="15.75" x14ac:dyDescent="0.25">
      <c r="A462" s="16">
        <f t="shared" si="35"/>
        <v>456</v>
      </c>
      <c r="B462" s="48">
        <v>231062</v>
      </c>
      <c r="C462" s="26" t="s">
        <v>235</v>
      </c>
      <c r="D462" s="23" t="s">
        <v>1026</v>
      </c>
      <c r="E462" s="20">
        <v>31</v>
      </c>
      <c r="F462" s="20">
        <v>4</v>
      </c>
      <c r="G462" s="20">
        <f t="shared" si="36"/>
        <v>27</v>
      </c>
      <c r="H462" s="21">
        <v>84.623236208123842</v>
      </c>
      <c r="I462" s="21">
        <f t="shared" si="37"/>
        <v>2284.8273776193437</v>
      </c>
      <c r="J462" s="20"/>
      <c r="K462" s="19"/>
      <c r="L462" s="49">
        <v>105</v>
      </c>
      <c r="M462" s="20">
        <v>80</v>
      </c>
      <c r="N462" s="22">
        <f t="shared" si="38"/>
        <v>2470</v>
      </c>
      <c r="O462" s="26">
        <v>403</v>
      </c>
      <c r="P462" s="24">
        <f t="shared" si="39"/>
        <v>2873</v>
      </c>
    </row>
    <row r="463" spans="1:16" ht="15.75" x14ac:dyDescent="0.25">
      <c r="A463" s="16">
        <f t="shared" si="35"/>
        <v>457</v>
      </c>
      <c r="B463" s="48">
        <v>231065</v>
      </c>
      <c r="C463" s="26" t="s">
        <v>236</v>
      </c>
      <c r="D463" s="23" t="s">
        <v>1029</v>
      </c>
      <c r="E463" s="20">
        <v>31</v>
      </c>
      <c r="F463" s="20">
        <v>2</v>
      </c>
      <c r="G463" s="20">
        <f t="shared" si="36"/>
        <v>29</v>
      </c>
      <c r="H463" s="21">
        <v>84.623236208123842</v>
      </c>
      <c r="I463" s="21">
        <f t="shared" si="37"/>
        <v>2454.0738500355915</v>
      </c>
      <c r="J463" s="20">
        <v>209</v>
      </c>
      <c r="K463" s="19"/>
      <c r="L463" s="49">
        <v>1205</v>
      </c>
      <c r="M463" s="20">
        <v>80</v>
      </c>
      <c r="N463" s="22">
        <f t="shared" si="38"/>
        <v>3949</v>
      </c>
      <c r="O463" s="26">
        <v>433</v>
      </c>
      <c r="P463" s="24">
        <f t="shared" si="39"/>
        <v>4382</v>
      </c>
    </row>
    <row r="464" spans="1:16" ht="15.75" x14ac:dyDescent="0.25">
      <c r="A464" s="16">
        <f t="shared" si="35"/>
        <v>458</v>
      </c>
      <c r="B464" s="48">
        <v>231066</v>
      </c>
      <c r="C464" s="26" t="s">
        <v>237</v>
      </c>
      <c r="D464" s="23" t="s">
        <v>1016</v>
      </c>
      <c r="E464" s="20">
        <v>31</v>
      </c>
      <c r="F464" s="20">
        <v>3</v>
      </c>
      <c r="G464" s="20">
        <f t="shared" si="36"/>
        <v>28</v>
      </c>
      <c r="H464" s="21">
        <v>84.623236208123842</v>
      </c>
      <c r="I464" s="21">
        <f t="shared" si="37"/>
        <v>2369.4506138274674</v>
      </c>
      <c r="J464" s="20">
        <v>314</v>
      </c>
      <c r="K464" s="19"/>
      <c r="L464" s="49">
        <v>763</v>
      </c>
      <c r="M464" s="20">
        <v>80</v>
      </c>
      <c r="N464" s="22">
        <f t="shared" si="38"/>
        <v>3527</v>
      </c>
      <c r="O464" s="26">
        <v>418</v>
      </c>
      <c r="P464" s="24">
        <f t="shared" si="39"/>
        <v>3945</v>
      </c>
    </row>
    <row r="465" spans="1:16" ht="15.75" x14ac:dyDescent="0.25">
      <c r="A465" s="16">
        <f t="shared" si="35"/>
        <v>459</v>
      </c>
      <c r="B465" s="48">
        <v>231067</v>
      </c>
      <c r="C465" s="26" t="s">
        <v>238</v>
      </c>
      <c r="D465" s="23" t="s">
        <v>1027</v>
      </c>
      <c r="E465" s="20">
        <v>31</v>
      </c>
      <c r="F465" s="20">
        <v>2</v>
      </c>
      <c r="G465" s="20">
        <f t="shared" si="36"/>
        <v>29</v>
      </c>
      <c r="H465" s="21">
        <v>84.623236208123842</v>
      </c>
      <c r="I465" s="21">
        <f t="shared" si="37"/>
        <v>2454.0738500355915</v>
      </c>
      <c r="J465" s="20">
        <v>348</v>
      </c>
      <c r="K465" s="19"/>
      <c r="L465" s="49">
        <v>365</v>
      </c>
      <c r="M465" s="20">
        <v>80</v>
      </c>
      <c r="N465" s="22">
        <f t="shared" si="38"/>
        <v>3248</v>
      </c>
      <c r="O465" s="26">
        <v>433</v>
      </c>
      <c r="P465" s="24">
        <f t="shared" si="39"/>
        <v>3681</v>
      </c>
    </row>
    <row r="466" spans="1:16" ht="15.75" x14ac:dyDescent="0.25">
      <c r="A466" s="16">
        <f t="shared" si="35"/>
        <v>460</v>
      </c>
      <c r="B466" s="48">
        <v>231068</v>
      </c>
      <c r="C466" s="26" t="s">
        <v>239</v>
      </c>
      <c r="D466" s="23" t="s">
        <v>999</v>
      </c>
      <c r="E466" s="20">
        <v>31</v>
      </c>
      <c r="F466" s="20"/>
      <c r="G466" s="20">
        <f t="shared" si="36"/>
        <v>31</v>
      </c>
      <c r="H466" s="21">
        <v>84.623236208123842</v>
      </c>
      <c r="I466" s="21">
        <f t="shared" si="37"/>
        <v>2623.3203224518393</v>
      </c>
      <c r="J466" s="20">
        <v>201</v>
      </c>
      <c r="K466" s="19"/>
      <c r="L466" s="49">
        <v>30</v>
      </c>
      <c r="M466" s="20">
        <v>80</v>
      </c>
      <c r="N466" s="22">
        <f t="shared" si="38"/>
        <v>2935</v>
      </c>
      <c r="O466" s="26">
        <v>463</v>
      </c>
      <c r="P466" s="24">
        <f t="shared" si="39"/>
        <v>3398</v>
      </c>
    </row>
    <row r="467" spans="1:16" ht="15.75" x14ac:dyDescent="0.25">
      <c r="A467" s="16">
        <f t="shared" si="35"/>
        <v>461</v>
      </c>
      <c r="B467" s="48">
        <v>231069</v>
      </c>
      <c r="C467" s="26" t="s">
        <v>240</v>
      </c>
      <c r="D467" s="23" t="s">
        <v>1038</v>
      </c>
      <c r="E467" s="20">
        <v>31</v>
      </c>
      <c r="F467" s="20">
        <v>2</v>
      </c>
      <c r="G467" s="20">
        <f t="shared" si="36"/>
        <v>29</v>
      </c>
      <c r="H467" s="21">
        <v>84.623236208123842</v>
      </c>
      <c r="I467" s="21">
        <f t="shared" si="37"/>
        <v>2454.0738500355915</v>
      </c>
      <c r="J467" s="20">
        <v>600</v>
      </c>
      <c r="K467" s="19"/>
      <c r="L467" s="49">
        <v>0</v>
      </c>
      <c r="M467" s="20">
        <v>80</v>
      </c>
      <c r="N467" s="22">
        <f t="shared" si="38"/>
        <v>3135</v>
      </c>
      <c r="O467" s="26">
        <v>433</v>
      </c>
      <c r="P467" s="24">
        <f t="shared" si="39"/>
        <v>3568</v>
      </c>
    </row>
    <row r="468" spans="1:16" ht="15.75" x14ac:dyDescent="0.25">
      <c r="A468" s="16">
        <f t="shared" si="35"/>
        <v>462</v>
      </c>
      <c r="B468" s="48">
        <v>231070</v>
      </c>
      <c r="C468" s="26" t="s">
        <v>241</v>
      </c>
      <c r="D468" s="23" t="s">
        <v>992</v>
      </c>
      <c r="E468" s="20">
        <v>31</v>
      </c>
      <c r="F468" s="20"/>
      <c r="G468" s="20">
        <f t="shared" si="36"/>
        <v>31</v>
      </c>
      <c r="H468" s="21">
        <v>84.623236208123842</v>
      </c>
      <c r="I468" s="21">
        <f t="shared" si="37"/>
        <v>2623.3203224518393</v>
      </c>
      <c r="J468" s="20">
        <v>851</v>
      </c>
      <c r="K468" s="19"/>
      <c r="L468" s="49">
        <v>515</v>
      </c>
      <c r="M468" s="20">
        <v>80</v>
      </c>
      <c r="N468" s="22">
        <f t="shared" si="38"/>
        <v>4070</v>
      </c>
      <c r="O468" s="26">
        <v>463</v>
      </c>
      <c r="P468" s="24">
        <f t="shared" si="39"/>
        <v>4533</v>
      </c>
    </row>
    <row r="469" spans="1:16" ht="15.75" x14ac:dyDescent="0.25">
      <c r="A469" s="16">
        <f t="shared" si="35"/>
        <v>463</v>
      </c>
      <c r="B469" s="48">
        <v>231071</v>
      </c>
      <c r="C469" s="26" t="s">
        <v>242</v>
      </c>
      <c r="D469" s="23" t="s">
        <v>1021</v>
      </c>
      <c r="E469" s="20">
        <v>31</v>
      </c>
      <c r="F469" s="20">
        <v>1</v>
      </c>
      <c r="G469" s="20">
        <f t="shared" si="36"/>
        <v>30</v>
      </c>
      <c r="H469" s="21">
        <v>84.623236208123842</v>
      </c>
      <c r="I469" s="21">
        <f t="shared" si="37"/>
        <v>2538.6970862437151</v>
      </c>
      <c r="J469" s="20">
        <v>381</v>
      </c>
      <c r="K469" s="19"/>
      <c r="L469" s="49">
        <v>0</v>
      </c>
      <c r="M469" s="20">
        <v>80</v>
      </c>
      <c r="N469" s="22">
        <f t="shared" si="38"/>
        <v>3000</v>
      </c>
      <c r="O469" s="26">
        <v>656</v>
      </c>
      <c r="P469" s="24">
        <f t="shared" si="39"/>
        <v>3656</v>
      </c>
    </row>
    <row r="470" spans="1:16" ht="15.75" x14ac:dyDescent="0.25">
      <c r="A470" s="16">
        <f t="shared" si="35"/>
        <v>464</v>
      </c>
      <c r="B470" s="48">
        <v>231072</v>
      </c>
      <c r="C470" s="26" t="s">
        <v>243</v>
      </c>
      <c r="D470" s="23" t="s">
        <v>1035</v>
      </c>
      <c r="E470" s="20">
        <v>31</v>
      </c>
      <c r="F470" s="20">
        <v>3</v>
      </c>
      <c r="G470" s="20">
        <f t="shared" si="36"/>
        <v>28</v>
      </c>
      <c r="H470" s="21">
        <v>84.623236208123842</v>
      </c>
      <c r="I470" s="21">
        <f t="shared" si="37"/>
        <v>2369.4506138274674</v>
      </c>
      <c r="J470" s="20">
        <v>330</v>
      </c>
      <c r="K470" s="19"/>
      <c r="L470" s="49">
        <v>75</v>
      </c>
      <c r="M470" s="20">
        <v>80</v>
      </c>
      <c r="N470" s="22">
        <f t="shared" si="38"/>
        <v>2855</v>
      </c>
      <c r="O470" s="26">
        <v>418</v>
      </c>
      <c r="P470" s="24">
        <f t="shared" si="39"/>
        <v>3273</v>
      </c>
    </row>
    <row r="471" spans="1:16" ht="15.75" x14ac:dyDescent="0.25">
      <c r="A471" s="16">
        <f t="shared" si="35"/>
        <v>465</v>
      </c>
      <c r="B471" s="48">
        <v>231078</v>
      </c>
      <c r="C471" s="26" t="s">
        <v>244</v>
      </c>
      <c r="D471" s="23" t="s">
        <v>1034</v>
      </c>
      <c r="E471" s="20">
        <v>31</v>
      </c>
      <c r="F471" s="20"/>
      <c r="G471" s="20">
        <f t="shared" si="36"/>
        <v>31</v>
      </c>
      <c r="H471" s="21">
        <v>84.623236208123842</v>
      </c>
      <c r="I471" s="21">
        <f t="shared" si="37"/>
        <v>2623.3203224518393</v>
      </c>
      <c r="J471" s="20">
        <v>360</v>
      </c>
      <c r="K471" s="19"/>
      <c r="L471" s="49">
        <v>370</v>
      </c>
      <c r="M471" s="20">
        <v>80</v>
      </c>
      <c r="N471" s="22">
        <f t="shared" si="38"/>
        <v>3434</v>
      </c>
      <c r="O471" s="26">
        <v>463</v>
      </c>
      <c r="P471" s="24">
        <f t="shared" si="39"/>
        <v>3897</v>
      </c>
    </row>
    <row r="472" spans="1:16" ht="15.75" x14ac:dyDescent="0.25">
      <c r="A472" s="16">
        <f t="shared" si="35"/>
        <v>466</v>
      </c>
      <c r="B472" s="48">
        <v>231101</v>
      </c>
      <c r="C472" s="26" t="s">
        <v>245</v>
      </c>
      <c r="D472" s="23" t="s">
        <v>1018</v>
      </c>
      <c r="E472" s="20">
        <v>31</v>
      </c>
      <c r="F472" s="20">
        <v>2</v>
      </c>
      <c r="G472" s="20">
        <f t="shared" si="36"/>
        <v>29</v>
      </c>
      <c r="H472" s="21">
        <v>84.623236208123842</v>
      </c>
      <c r="I472" s="21">
        <f t="shared" si="37"/>
        <v>2454.0738500355915</v>
      </c>
      <c r="J472" s="20">
        <v>397</v>
      </c>
      <c r="K472" s="19"/>
      <c r="L472" s="49">
        <v>330</v>
      </c>
      <c r="M472" s="20">
        <v>80</v>
      </c>
      <c r="N472" s="22">
        <f t="shared" si="38"/>
        <v>3262</v>
      </c>
      <c r="O472" s="26">
        <v>433</v>
      </c>
      <c r="P472" s="24">
        <f t="shared" si="39"/>
        <v>3695</v>
      </c>
    </row>
    <row r="473" spans="1:16" ht="15.75" x14ac:dyDescent="0.25">
      <c r="A473" s="16">
        <f t="shared" si="35"/>
        <v>467</v>
      </c>
      <c r="B473" s="48">
        <v>231105</v>
      </c>
      <c r="C473" s="26" t="s">
        <v>246</v>
      </c>
      <c r="D473" s="23" t="s">
        <v>974</v>
      </c>
      <c r="E473" s="20">
        <v>31</v>
      </c>
      <c r="F473" s="20">
        <v>1</v>
      </c>
      <c r="G473" s="20">
        <f t="shared" si="36"/>
        <v>30</v>
      </c>
      <c r="H473" s="21">
        <v>84.623236208123842</v>
      </c>
      <c r="I473" s="21">
        <f t="shared" si="37"/>
        <v>2538.6970862437151</v>
      </c>
      <c r="J473" s="20">
        <v>576</v>
      </c>
      <c r="K473" s="19"/>
      <c r="L473" s="49">
        <v>105</v>
      </c>
      <c r="M473" s="20">
        <v>80</v>
      </c>
      <c r="N473" s="22">
        <f t="shared" si="38"/>
        <v>3300</v>
      </c>
      <c r="O473" s="26">
        <v>448</v>
      </c>
      <c r="P473" s="24">
        <f t="shared" si="39"/>
        <v>3748</v>
      </c>
    </row>
    <row r="474" spans="1:16" ht="15.75" x14ac:dyDescent="0.25">
      <c r="A474" s="16">
        <f t="shared" si="35"/>
        <v>468</v>
      </c>
      <c r="B474" s="48">
        <v>231106</v>
      </c>
      <c r="C474" s="26" t="s">
        <v>247</v>
      </c>
      <c r="D474" s="23" t="s">
        <v>983</v>
      </c>
      <c r="E474" s="20">
        <v>31</v>
      </c>
      <c r="F474" s="20">
        <v>1</v>
      </c>
      <c r="G474" s="20">
        <f t="shared" si="36"/>
        <v>30</v>
      </c>
      <c r="H474" s="21">
        <v>84.623236208123842</v>
      </c>
      <c r="I474" s="21">
        <f t="shared" si="37"/>
        <v>2538.6970862437151</v>
      </c>
      <c r="J474" s="20">
        <v>134</v>
      </c>
      <c r="K474" s="19"/>
      <c r="L474" s="49">
        <v>25</v>
      </c>
      <c r="M474" s="20">
        <v>80</v>
      </c>
      <c r="N474" s="22">
        <f t="shared" si="38"/>
        <v>2778</v>
      </c>
      <c r="O474" s="26">
        <v>448</v>
      </c>
      <c r="P474" s="24">
        <f t="shared" si="39"/>
        <v>3226</v>
      </c>
    </row>
    <row r="475" spans="1:16" ht="15.75" x14ac:dyDescent="0.25">
      <c r="A475" s="16">
        <f t="shared" si="35"/>
        <v>469</v>
      </c>
      <c r="B475" s="48">
        <v>231114</v>
      </c>
      <c r="C475" s="26" t="s">
        <v>248</v>
      </c>
      <c r="D475" s="23" t="s">
        <v>1011</v>
      </c>
      <c r="E475" s="20">
        <v>31</v>
      </c>
      <c r="F475" s="20">
        <v>4</v>
      </c>
      <c r="G475" s="20">
        <f t="shared" si="36"/>
        <v>27</v>
      </c>
      <c r="H475" s="21">
        <v>84.623236208123842</v>
      </c>
      <c r="I475" s="21">
        <f t="shared" si="37"/>
        <v>2284.8273776193437</v>
      </c>
      <c r="J475" s="20">
        <v>65</v>
      </c>
      <c r="K475" s="19"/>
      <c r="L475" s="49">
        <v>0</v>
      </c>
      <c r="M475" s="20">
        <v>80</v>
      </c>
      <c r="N475" s="22">
        <f t="shared" si="38"/>
        <v>2430</v>
      </c>
      <c r="O475" s="26">
        <v>403</v>
      </c>
      <c r="P475" s="24">
        <f t="shared" si="39"/>
        <v>2833</v>
      </c>
    </row>
    <row r="476" spans="1:16" ht="15.75" x14ac:dyDescent="0.25">
      <c r="A476" s="16">
        <f t="shared" si="35"/>
        <v>470</v>
      </c>
      <c r="B476" s="48">
        <v>231128</v>
      </c>
      <c r="C476" s="26" t="s">
        <v>249</v>
      </c>
      <c r="D476" s="23" t="s">
        <v>1038</v>
      </c>
      <c r="E476" s="20">
        <v>31</v>
      </c>
      <c r="F476" s="20"/>
      <c r="G476" s="20">
        <f t="shared" si="36"/>
        <v>31</v>
      </c>
      <c r="H476" s="21">
        <v>84.623236208123842</v>
      </c>
      <c r="I476" s="21">
        <f t="shared" si="37"/>
        <v>2623.3203224518393</v>
      </c>
      <c r="J476" s="20">
        <f>413+575</f>
        <v>988</v>
      </c>
      <c r="K476" s="19"/>
      <c r="L476" s="49">
        <v>870</v>
      </c>
      <c r="M476" s="20">
        <v>80</v>
      </c>
      <c r="N476" s="22">
        <f t="shared" si="38"/>
        <v>4562</v>
      </c>
      <c r="O476" s="26">
        <v>463</v>
      </c>
      <c r="P476" s="24">
        <f t="shared" si="39"/>
        <v>5025</v>
      </c>
    </row>
    <row r="477" spans="1:16" ht="15.75" x14ac:dyDescent="0.25">
      <c r="A477" s="16">
        <f t="shared" si="35"/>
        <v>471</v>
      </c>
      <c r="B477" s="48">
        <v>231138</v>
      </c>
      <c r="C477" s="26" t="s">
        <v>250</v>
      </c>
      <c r="D477" s="23" t="s">
        <v>996</v>
      </c>
      <c r="E477" s="20">
        <v>31</v>
      </c>
      <c r="F477" s="20">
        <v>2</v>
      </c>
      <c r="G477" s="20">
        <f t="shared" si="36"/>
        <v>29</v>
      </c>
      <c r="H477" s="21">
        <v>84.623236208123842</v>
      </c>
      <c r="I477" s="21">
        <f t="shared" si="37"/>
        <v>2454.0738500355915</v>
      </c>
      <c r="J477" s="20">
        <f>656+482</f>
        <v>1138</v>
      </c>
      <c r="K477" s="19"/>
      <c r="L477" s="49">
        <v>430</v>
      </c>
      <c r="M477" s="20">
        <v>80</v>
      </c>
      <c r="N477" s="22">
        <f t="shared" si="38"/>
        <v>4103</v>
      </c>
      <c r="O477" s="26">
        <v>433</v>
      </c>
      <c r="P477" s="24">
        <f t="shared" si="39"/>
        <v>4536</v>
      </c>
    </row>
    <row r="478" spans="1:16" ht="15.75" x14ac:dyDescent="0.25">
      <c r="A478" s="16">
        <f t="shared" si="35"/>
        <v>472</v>
      </c>
      <c r="B478" s="48">
        <v>231144</v>
      </c>
      <c r="C478" s="26" t="s">
        <v>251</v>
      </c>
      <c r="D478" s="23" t="s">
        <v>977</v>
      </c>
      <c r="E478" s="20">
        <v>31</v>
      </c>
      <c r="F478" s="20">
        <v>2</v>
      </c>
      <c r="G478" s="20">
        <f t="shared" si="36"/>
        <v>29</v>
      </c>
      <c r="H478" s="21">
        <v>84.623236208123842</v>
      </c>
      <c r="I478" s="21">
        <f t="shared" si="37"/>
        <v>2454.0738500355915</v>
      </c>
      <c r="J478" s="20">
        <v>443</v>
      </c>
      <c r="K478" s="19"/>
      <c r="L478" s="49">
        <v>195</v>
      </c>
      <c r="M478" s="20">
        <v>80</v>
      </c>
      <c r="N478" s="22">
        <f t="shared" si="38"/>
        <v>3173</v>
      </c>
      <c r="O478" s="26">
        <v>433</v>
      </c>
      <c r="P478" s="24">
        <f t="shared" si="39"/>
        <v>3606</v>
      </c>
    </row>
    <row r="479" spans="1:16" ht="15.75" x14ac:dyDescent="0.25">
      <c r="A479" s="16">
        <f t="shared" si="35"/>
        <v>473</v>
      </c>
      <c r="B479" s="48">
        <v>231146</v>
      </c>
      <c r="C479" s="26" t="s">
        <v>252</v>
      </c>
      <c r="D479" s="23" t="s">
        <v>1028</v>
      </c>
      <c r="E479" s="20">
        <v>31</v>
      </c>
      <c r="F479" s="20">
        <v>1</v>
      </c>
      <c r="G479" s="20">
        <f t="shared" si="36"/>
        <v>30</v>
      </c>
      <c r="H479" s="21">
        <v>84.623236208123842</v>
      </c>
      <c r="I479" s="21">
        <f t="shared" si="37"/>
        <v>2538.6970862437151</v>
      </c>
      <c r="J479" s="20">
        <v>167</v>
      </c>
      <c r="K479" s="19"/>
      <c r="L479" s="49">
        <v>285</v>
      </c>
      <c r="M479" s="20">
        <v>80</v>
      </c>
      <c r="N479" s="22">
        <f t="shared" si="38"/>
        <v>3071</v>
      </c>
      <c r="O479" s="26">
        <v>448</v>
      </c>
      <c r="P479" s="24">
        <f t="shared" si="39"/>
        <v>3519</v>
      </c>
    </row>
    <row r="480" spans="1:16" ht="15.75" x14ac:dyDescent="0.25">
      <c r="A480" s="16">
        <f t="shared" si="35"/>
        <v>474</v>
      </c>
      <c r="B480" s="48">
        <v>231153</v>
      </c>
      <c r="C480" s="26" t="s">
        <v>253</v>
      </c>
      <c r="D480" s="23" t="s">
        <v>1007</v>
      </c>
      <c r="E480" s="20">
        <v>31</v>
      </c>
      <c r="F480" s="20">
        <v>1</v>
      </c>
      <c r="G480" s="20">
        <f t="shared" si="36"/>
        <v>30</v>
      </c>
      <c r="H480" s="21">
        <v>84.623236208123842</v>
      </c>
      <c r="I480" s="21">
        <f t="shared" si="37"/>
        <v>2538.6970862437151</v>
      </c>
      <c r="J480" s="20">
        <v>92</v>
      </c>
      <c r="K480" s="19"/>
      <c r="L480" s="49">
        <v>370</v>
      </c>
      <c r="M480" s="20">
        <v>80</v>
      </c>
      <c r="N480" s="22">
        <f t="shared" si="38"/>
        <v>3081</v>
      </c>
      <c r="O480" s="26">
        <v>448</v>
      </c>
      <c r="P480" s="24">
        <f t="shared" si="39"/>
        <v>3529</v>
      </c>
    </row>
    <row r="481" spans="1:16" ht="15.75" x14ac:dyDescent="0.25">
      <c r="A481" s="16">
        <f t="shared" si="35"/>
        <v>475</v>
      </c>
      <c r="B481" s="48">
        <v>231156</v>
      </c>
      <c r="C481" s="26" t="s">
        <v>254</v>
      </c>
      <c r="D481" s="23" t="s">
        <v>989</v>
      </c>
      <c r="E481" s="20">
        <v>31</v>
      </c>
      <c r="F481" s="20">
        <v>4</v>
      </c>
      <c r="G481" s="20">
        <f t="shared" si="36"/>
        <v>27</v>
      </c>
      <c r="H481" s="21">
        <v>84.623236208123842</v>
      </c>
      <c r="I481" s="21">
        <f t="shared" si="37"/>
        <v>2284.8273776193437</v>
      </c>
      <c r="J481" s="20">
        <v>876</v>
      </c>
      <c r="K481" s="19"/>
      <c r="L481" s="49">
        <v>190</v>
      </c>
      <c r="M481" s="20">
        <v>80</v>
      </c>
      <c r="N481" s="22">
        <f t="shared" si="38"/>
        <v>3431</v>
      </c>
      <c r="O481" s="26">
        <v>403</v>
      </c>
      <c r="P481" s="24">
        <f t="shared" si="39"/>
        <v>3834</v>
      </c>
    </row>
    <row r="482" spans="1:16" ht="15.75" x14ac:dyDescent="0.25">
      <c r="A482" s="16">
        <f t="shared" si="35"/>
        <v>476</v>
      </c>
      <c r="B482" s="48">
        <v>231157</v>
      </c>
      <c r="C482" s="26" t="s">
        <v>255</v>
      </c>
      <c r="D482" s="23" t="s">
        <v>1031</v>
      </c>
      <c r="E482" s="20">
        <v>31</v>
      </c>
      <c r="F482" s="20"/>
      <c r="G482" s="20">
        <f t="shared" si="36"/>
        <v>31</v>
      </c>
      <c r="H482" s="21">
        <v>84.623236208123842</v>
      </c>
      <c r="I482" s="21">
        <f t="shared" si="37"/>
        <v>2623.3203224518393</v>
      </c>
      <c r="J482" s="20">
        <f>1604+519</f>
        <v>2123</v>
      </c>
      <c r="K482" s="19"/>
      <c r="L482" s="49">
        <v>870</v>
      </c>
      <c r="M482" s="20">
        <v>80</v>
      </c>
      <c r="N482" s="22">
        <f t="shared" si="38"/>
        <v>5697</v>
      </c>
      <c r="O482" s="26">
        <v>463</v>
      </c>
      <c r="P482" s="24">
        <f t="shared" si="39"/>
        <v>6160</v>
      </c>
    </row>
    <row r="483" spans="1:16" ht="15.75" x14ac:dyDescent="0.25">
      <c r="A483" s="16">
        <f t="shared" si="35"/>
        <v>477</v>
      </c>
      <c r="B483" s="48">
        <v>231162</v>
      </c>
      <c r="C483" s="26" t="s">
        <v>256</v>
      </c>
      <c r="D483" s="23" t="s">
        <v>1031</v>
      </c>
      <c r="E483" s="20">
        <v>31</v>
      </c>
      <c r="F483" s="20">
        <v>5</v>
      </c>
      <c r="G483" s="20">
        <f t="shared" si="36"/>
        <v>26</v>
      </c>
      <c r="H483" s="21">
        <v>84.623236208123842</v>
      </c>
      <c r="I483" s="21">
        <f t="shared" si="37"/>
        <v>2200.20414141122</v>
      </c>
      <c r="J483" s="20">
        <f>145+1085</f>
        <v>1230</v>
      </c>
      <c r="K483" s="19"/>
      <c r="L483" s="49">
        <v>0</v>
      </c>
      <c r="M483" s="20">
        <v>80</v>
      </c>
      <c r="N483" s="22">
        <f t="shared" si="38"/>
        <v>3511</v>
      </c>
      <c r="O483" s="26">
        <v>388</v>
      </c>
      <c r="P483" s="24">
        <f t="shared" si="39"/>
        <v>3899</v>
      </c>
    </row>
    <row r="484" spans="1:16" ht="15.75" x14ac:dyDescent="0.25">
      <c r="A484" s="16">
        <f t="shared" si="35"/>
        <v>478</v>
      </c>
      <c r="B484" s="48">
        <v>231182</v>
      </c>
      <c r="C484" s="26" t="s">
        <v>257</v>
      </c>
      <c r="D484" s="23" t="s">
        <v>1036</v>
      </c>
      <c r="E484" s="20">
        <v>31</v>
      </c>
      <c r="F484" s="20">
        <v>1</v>
      </c>
      <c r="G484" s="20">
        <f t="shared" si="36"/>
        <v>30</v>
      </c>
      <c r="H484" s="21">
        <v>84.623236208123842</v>
      </c>
      <c r="I484" s="21">
        <f t="shared" si="37"/>
        <v>2538.6970862437151</v>
      </c>
      <c r="J484" s="20">
        <v>80</v>
      </c>
      <c r="K484" s="19"/>
      <c r="L484" s="49">
        <v>60</v>
      </c>
      <c r="M484" s="20">
        <v>80</v>
      </c>
      <c r="N484" s="22">
        <f t="shared" si="38"/>
        <v>2759</v>
      </c>
      <c r="O484" s="26">
        <v>448</v>
      </c>
      <c r="P484" s="24">
        <f t="shared" si="39"/>
        <v>3207</v>
      </c>
    </row>
    <row r="485" spans="1:16" ht="15.75" x14ac:dyDescent="0.25">
      <c r="A485" s="16">
        <f t="shared" si="35"/>
        <v>479</v>
      </c>
      <c r="B485" s="48">
        <v>231198</v>
      </c>
      <c r="C485" s="26" t="s">
        <v>258</v>
      </c>
      <c r="D485" s="23" t="s">
        <v>1034</v>
      </c>
      <c r="E485" s="20">
        <v>31</v>
      </c>
      <c r="F485" s="20">
        <v>1</v>
      </c>
      <c r="G485" s="20">
        <f t="shared" si="36"/>
        <v>30</v>
      </c>
      <c r="H485" s="21">
        <v>84.623236208123842</v>
      </c>
      <c r="I485" s="21">
        <f t="shared" si="37"/>
        <v>2538.6970862437151</v>
      </c>
      <c r="J485" s="20">
        <f>296+458</f>
        <v>754</v>
      </c>
      <c r="K485" s="19"/>
      <c r="L485" s="49">
        <v>35</v>
      </c>
      <c r="M485" s="20">
        <v>80</v>
      </c>
      <c r="N485" s="22">
        <f t="shared" si="38"/>
        <v>3408</v>
      </c>
      <c r="O485" s="26">
        <v>448</v>
      </c>
      <c r="P485" s="24">
        <f t="shared" si="39"/>
        <v>3856</v>
      </c>
    </row>
    <row r="486" spans="1:16" ht="15.75" x14ac:dyDescent="0.25">
      <c r="A486" s="16">
        <f t="shared" si="35"/>
        <v>480</v>
      </c>
      <c r="B486" s="48">
        <v>231201</v>
      </c>
      <c r="C486" s="26" t="s">
        <v>259</v>
      </c>
      <c r="D486" s="23" t="s">
        <v>1000</v>
      </c>
      <c r="E486" s="20">
        <v>31</v>
      </c>
      <c r="F486" s="20">
        <v>1</v>
      </c>
      <c r="G486" s="20">
        <f t="shared" si="36"/>
        <v>30</v>
      </c>
      <c r="H486" s="21">
        <v>84.623236208123842</v>
      </c>
      <c r="I486" s="21">
        <f t="shared" si="37"/>
        <v>2538.6970862437151</v>
      </c>
      <c r="J486" s="20">
        <v>134</v>
      </c>
      <c r="K486" s="19"/>
      <c r="L486" s="49">
        <v>120</v>
      </c>
      <c r="M486" s="20">
        <v>80</v>
      </c>
      <c r="N486" s="22">
        <f t="shared" si="38"/>
        <v>2873</v>
      </c>
      <c r="O486" s="26">
        <v>448</v>
      </c>
      <c r="P486" s="24">
        <f t="shared" si="39"/>
        <v>3321</v>
      </c>
    </row>
    <row r="487" spans="1:16" ht="15.75" x14ac:dyDescent="0.25">
      <c r="A487" s="16">
        <f t="shared" si="35"/>
        <v>481</v>
      </c>
      <c r="B487" s="48">
        <v>231203</v>
      </c>
      <c r="C487" s="26" t="s">
        <v>260</v>
      </c>
      <c r="D487" s="23" t="s">
        <v>1038</v>
      </c>
      <c r="E487" s="20">
        <v>31</v>
      </c>
      <c r="F487" s="20">
        <v>2</v>
      </c>
      <c r="G487" s="20">
        <f t="shared" si="36"/>
        <v>29</v>
      </c>
      <c r="H487" s="21">
        <v>84.623236208123842</v>
      </c>
      <c r="I487" s="21">
        <f t="shared" si="37"/>
        <v>2454.0738500355915</v>
      </c>
      <c r="J487" s="20">
        <v>314</v>
      </c>
      <c r="K487" s="19"/>
      <c r="L487" s="49">
        <v>0</v>
      </c>
      <c r="M487" s="20">
        <v>80</v>
      </c>
      <c r="N487" s="22">
        <f t="shared" si="38"/>
        <v>2849</v>
      </c>
      <c r="O487" s="26">
        <v>433</v>
      </c>
      <c r="P487" s="24">
        <f t="shared" si="39"/>
        <v>3282</v>
      </c>
    </row>
    <row r="488" spans="1:16" ht="15.75" x14ac:dyDescent="0.25">
      <c r="A488" s="16">
        <f t="shared" si="35"/>
        <v>482</v>
      </c>
      <c r="B488" s="48">
        <v>231205</v>
      </c>
      <c r="C488" s="26" t="s">
        <v>261</v>
      </c>
      <c r="D488" s="23" t="s">
        <v>1029</v>
      </c>
      <c r="E488" s="20">
        <v>31</v>
      </c>
      <c r="F488" s="20">
        <v>4</v>
      </c>
      <c r="G488" s="20">
        <f t="shared" si="36"/>
        <v>27</v>
      </c>
      <c r="H488" s="21">
        <v>84.623236208123842</v>
      </c>
      <c r="I488" s="21">
        <f t="shared" si="37"/>
        <v>2284.8273776193437</v>
      </c>
      <c r="J488" s="20">
        <v>173</v>
      </c>
      <c r="K488" s="19"/>
      <c r="L488" s="49">
        <v>0</v>
      </c>
      <c r="M488" s="20">
        <v>80</v>
      </c>
      <c r="N488" s="22">
        <f t="shared" si="38"/>
        <v>2538</v>
      </c>
      <c r="O488" s="26">
        <v>403</v>
      </c>
      <c r="P488" s="24">
        <f t="shared" si="39"/>
        <v>2941</v>
      </c>
    </row>
    <row r="489" spans="1:16" ht="15.75" x14ac:dyDescent="0.25">
      <c r="A489" s="16">
        <f t="shared" si="35"/>
        <v>483</v>
      </c>
      <c r="B489" s="48">
        <v>16807746</v>
      </c>
      <c r="C489" s="26" t="s">
        <v>262</v>
      </c>
      <c r="D489" s="23" t="s">
        <v>1039</v>
      </c>
      <c r="E489" s="20">
        <v>31</v>
      </c>
      <c r="F489" s="20"/>
      <c r="G489" s="20">
        <f t="shared" si="36"/>
        <v>31</v>
      </c>
      <c r="H489" s="21">
        <v>84.623236208123842</v>
      </c>
      <c r="I489" s="21">
        <f t="shared" si="37"/>
        <v>2623.3203224518393</v>
      </c>
      <c r="J489" s="20">
        <v>160</v>
      </c>
      <c r="K489" s="19"/>
      <c r="L489" s="49">
        <v>0</v>
      </c>
      <c r="M489" s="20">
        <v>80</v>
      </c>
      <c r="N489" s="22">
        <f t="shared" si="38"/>
        <v>2864</v>
      </c>
      <c r="O489" s="26">
        <v>678</v>
      </c>
      <c r="P489" s="24">
        <f t="shared" si="39"/>
        <v>3542</v>
      </c>
    </row>
    <row r="490" spans="1:16" ht="15.75" x14ac:dyDescent="0.25">
      <c r="A490" s="16">
        <f t="shared" si="35"/>
        <v>484</v>
      </c>
      <c r="B490" s="48">
        <v>17907559</v>
      </c>
      <c r="C490" s="26" t="s">
        <v>263</v>
      </c>
      <c r="D490" s="23" t="s">
        <v>1039</v>
      </c>
      <c r="E490" s="20">
        <v>31</v>
      </c>
      <c r="F490" s="20">
        <v>22</v>
      </c>
      <c r="G490" s="20">
        <f t="shared" si="36"/>
        <v>9</v>
      </c>
      <c r="H490" s="21">
        <v>84.623236208123842</v>
      </c>
      <c r="I490" s="21">
        <f t="shared" si="37"/>
        <v>761.60912587311464</v>
      </c>
      <c r="J490" s="20">
        <v>35</v>
      </c>
      <c r="K490" s="19"/>
      <c r="L490" s="49">
        <v>0</v>
      </c>
      <c r="M490" s="20">
        <v>80</v>
      </c>
      <c r="N490" s="22">
        <f t="shared" si="38"/>
        <v>877</v>
      </c>
      <c r="O490" s="26">
        <v>197</v>
      </c>
      <c r="P490" s="24">
        <f t="shared" si="39"/>
        <v>1074</v>
      </c>
    </row>
    <row r="491" spans="1:16" ht="15.75" x14ac:dyDescent="0.25">
      <c r="A491" s="16">
        <f t="shared" si="35"/>
        <v>485</v>
      </c>
      <c r="B491" s="48">
        <v>19816329</v>
      </c>
      <c r="C491" s="26" t="s">
        <v>773</v>
      </c>
      <c r="D491" s="23" t="s">
        <v>847</v>
      </c>
      <c r="E491" s="20">
        <v>31</v>
      </c>
      <c r="F491" s="20">
        <v>4</v>
      </c>
      <c r="G491" s="20">
        <f t="shared" si="36"/>
        <v>27</v>
      </c>
      <c r="H491" s="21">
        <v>84.623236208123842</v>
      </c>
      <c r="I491" s="21">
        <f t="shared" si="37"/>
        <v>2284.8273776193437</v>
      </c>
      <c r="J491" s="20"/>
      <c r="K491" s="19"/>
      <c r="L491" s="49">
        <v>235</v>
      </c>
      <c r="M491" s="20">
        <v>80</v>
      </c>
      <c r="N491" s="22">
        <f t="shared" si="38"/>
        <v>2600</v>
      </c>
      <c r="O491" s="26">
        <v>590</v>
      </c>
      <c r="P491" s="24">
        <f t="shared" si="39"/>
        <v>3190</v>
      </c>
    </row>
    <row r="492" spans="1:16" ht="15.75" x14ac:dyDescent="0.25">
      <c r="A492" s="16">
        <f t="shared" si="35"/>
        <v>486</v>
      </c>
      <c r="B492" s="48">
        <v>19917343</v>
      </c>
      <c r="C492" s="26" t="s">
        <v>774</v>
      </c>
      <c r="D492" s="23" t="s">
        <v>1040</v>
      </c>
      <c r="E492" s="20">
        <v>31</v>
      </c>
      <c r="F492" s="20"/>
      <c r="G492" s="20">
        <f t="shared" si="36"/>
        <v>31</v>
      </c>
      <c r="H492" s="21">
        <v>84.623236208123842</v>
      </c>
      <c r="I492" s="21">
        <f t="shared" si="37"/>
        <v>2623.3203224518393</v>
      </c>
      <c r="J492" s="20">
        <v>1202</v>
      </c>
      <c r="K492" s="19"/>
      <c r="L492" s="49">
        <v>295</v>
      </c>
      <c r="M492" s="20">
        <v>80</v>
      </c>
      <c r="N492" s="22">
        <f t="shared" si="38"/>
        <v>4201</v>
      </c>
      <c r="O492" s="26">
        <v>1322</v>
      </c>
      <c r="P492" s="24">
        <f t="shared" si="39"/>
        <v>5523</v>
      </c>
    </row>
    <row r="493" spans="1:16" ht="15.75" x14ac:dyDescent="0.25">
      <c r="A493" s="16">
        <f t="shared" si="35"/>
        <v>487</v>
      </c>
      <c r="B493" s="48">
        <v>231080004</v>
      </c>
      <c r="C493" s="26" t="s">
        <v>265</v>
      </c>
      <c r="D493" s="23" t="s">
        <v>1041</v>
      </c>
      <c r="E493" s="20">
        <v>31</v>
      </c>
      <c r="F493" s="20">
        <v>4</v>
      </c>
      <c r="G493" s="20">
        <f t="shared" si="36"/>
        <v>27</v>
      </c>
      <c r="H493" s="21">
        <v>84.623236208123842</v>
      </c>
      <c r="I493" s="21">
        <f t="shared" si="37"/>
        <v>2284.8273776193437</v>
      </c>
      <c r="J493" s="20">
        <v>45</v>
      </c>
      <c r="K493" s="19"/>
      <c r="L493" s="49">
        <v>0</v>
      </c>
      <c r="M493" s="20">
        <v>80</v>
      </c>
      <c r="N493" s="22">
        <f t="shared" si="38"/>
        <v>2410</v>
      </c>
      <c r="O493" s="26">
        <v>590</v>
      </c>
      <c r="P493" s="24">
        <f t="shared" si="39"/>
        <v>3000</v>
      </c>
    </row>
    <row r="494" spans="1:16" ht="15.75" x14ac:dyDescent="0.25">
      <c r="A494" s="16">
        <f t="shared" si="35"/>
        <v>488</v>
      </c>
      <c r="B494" s="48">
        <v>231080005</v>
      </c>
      <c r="C494" s="26" t="s">
        <v>266</v>
      </c>
      <c r="D494" s="23" t="s">
        <v>1042</v>
      </c>
      <c r="E494" s="20">
        <v>31</v>
      </c>
      <c r="F494" s="20">
        <v>1</v>
      </c>
      <c r="G494" s="20">
        <f t="shared" si="36"/>
        <v>30</v>
      </c>
      <c r="H494" s="21">
        <v>84.623236208123842</v>
      </c>
      <c r="I494" s="21">
        <f t="shared" si="37"/>
        <v>2538.6970862437151</v>
      </c>
      <c r="J494" s="20">
        <v>666</v>
      </c>
      <c r="K494" s="19"/>
      <c r="L494" s="49">
        <v>0</v>
      </c>
      <c r="M494" s="20">
        <v>80</v>
      </c>
      <c r="N494" s="22">
        <f t="shared" si="38"/>
        <v>3285</v>
      </c>
      <c r="O494" s="26">
        <v>656</v>
      </c>
      <c r="P494" s="24">
        <f t="shared" si="39"/>
        <v>3941</v>
      </c>
    </row>
    <row r="495" spans="1:16" ht="15.75" x14ac:dyDescent="0.25">
      <c r="A495" s="16">
        <f t="shared" si="35"/>
        <v>489</v>
      </c>
      <c r="B495" s="48">
        <v>231080006</v>
      </c>
      <c r="C495" s="26" t="s">
        <v>267</v>
      </c>
      <c r="D495" s="23" t="s">
        <v>1043</v>
      </c>
      <c r="E495" s="20">
        <v>31</v>
      </c>
      <c r="F495" s="20">
        <v>4</v>
      </c>
      <c r="G495" s="20">
        <f t="shared" si="36"/>
        <v>27</v>
      </c>
      <c r="H495" s="21">
        <v>84.623236208123842</v>
      </c>
      <c r="I495" s="21">
        <f t="shared" si="37"/>
        <v>2284.8273776193437</v>
      </c>
      <c r="J495" s="20">
        <v>383</v>
      </c>
      <c r="K495" s="19"/>
      <c r="L495" s="49">
        <v>445</v>
      </c>
      <c r="M495" s="20">
        <v>80</v>
      </c>
      <c r="N495" s="22">
        <f t="shared" si="38"/>
        <v>3193</v>
      </c>
      <c r="O495" s="26">
        <v>590</v>
      </c>
      <c r="P495" s="24">
        <f t="shared" si="39"/>
        <v>3783</v>
      </c>
    </row>
    <row r="496" spans="1:16" ht="15.75" x14ac:dyDescent="0.25">
      <c r="A496" s="16">
        <f t="shared" si="35"/>
        <v>490</v>
      </c>
      <c r="B496" s="48">
        <v>231080009</v>
      </c>
      <c r="C496" s="26" t="s">
        <v>268</v>
      </c>
      <c r="D496" s="23" t="s">
        <v>1043</v>
      </c>
      <c r="E496" s="20">
        <v>31</v>
      </c>
      <c r="F496" s="20">
        <v>5</v>
      </c>
      <c r="G496" s="20">
        <f t="shared" si="36"/>
        <v>26</v>
      </c>
      <c r="H496" s="21">
        <v>84.623236208123842</v>
      </c>
      <c r="I496" s="21">
        <f t="shared" si="37"/>
        <v>2200.20414141122</v>
      </c>
      <c r="J496" s="20">
        <v>317</v>
      </c>
      <c r="K496" s="19"/>
      <c r="L496" s="49">
        <v>350</v>
      </c>
      <c r="M496" s="20">
        <v>80</v>
      </c>
      <c r="N496" s="22">
        <f t="shared" si="38"/>
        <v>2948</v>
      </c>
      <c r="O496" s="26">
        <v>568</v>
      </c>
      <c r="P496" s="24">
        <f t="shared" si="39"/>
        <v>3516</v>
      </c>
    </row>
    <row r="497" spans="1:16" ht="15.75" x14ac:dyDescent="0.25">
      <c r="A497" s="16">
        <f t="shared" si="35"/>
        <v>491</v>
      </c>
      <c r="B497" s="48">
        <v>231080010</v>
      </c>
      <c r="C497" s="26" t="s">
        <v>269</v>
      </c>
      <c r="D497" s="23" t="s">
        <v>1044</v>
      </c>
      <c r="E497" s="20">
        <v>31</v>
      </c>
      <c r="F497" s="20">
        <v>2</v>
      </c>
      <c r="G497" s="20">
        <f t="shared" si="36"/>
        <v>29</v>
      </c>
      <c r="H497" s="21">
        <v>84.623236208123842</v>
      </c>
      <c r="I497" s="21">
        <f t="shared" si="37"/>
        <v>2454.0738500355915</v>
      </c>
      <c r="J497" s="20">
        <v>316</v>
      </c>
      <c r="K497" s="19"/>
      <c r="L497" s="49">
        <v>314</v>
      </c>
      <c r="M497" s="20">
        <v>80</v>
      </c>
      <c r="N497" s="22">
        <f t="shared" si="38"/>
        <v>3165</v>
      </c>
      <c r="O497" s="26">
        <v>634</v>
      </c>
      <c r="P497" s="24">
        <f t="shared" si="39"/>
        <v>3799</v>
      </c>
    </row>
    <row r="498" spans="1:16" ht="15.75" x14ac:dyDescent="0.25">
      <c r="A498" s="16">
        <f t="shared" si="35"/>
        <v>492</v>
      </c>
      <c r="B498" s="48">
        <v>231080012</v>
      </c>
      <c r="C498" s="26" t="s">
        <v>270</v>
      </c>
      <c r="D498" s="23" t="s">
        <v>1045</v>
      </c>
      <c r="E498" s="20">
        <v>31</v>
      </c>
      <c r="F498" s="20">
        <v>8</v>
      </c>
      <c r="G498" s="20">
        <f t="shared" si="36"/>
        <v>23</v>
      </c>
      <c r="H498" s="21">
        <v>84.623236208123842</v>
      </c>
      <c r="I498" s="21">
        <f t="shared" si="37"/>
        <v>1946.3344327868483</v>
      </c>
      <c r="J498" s="20">
        <v>110</v>
      </c>
      <c r="K498" s="19"/>
      <c r="L498" s="49">
        <v>0</v>
      </c>
      <c r="M498" s="20">
        <v>80</v>
      </c>
      <c r="N498" s="22">
        <f t="shared" si="38"/>
        <v>2137</v>
      </c>
      <c r="O498" s="26">
        <v>503</v>
      </c>
      <c r="P498" s="24">
        <f t="shared" si="39"/>
        <v>2640</v>
      </c>
    </row>
    <row r="499" spans="1:16" ht="15.75" x14ac:dyDescent="0.25">
      <c r="A499" s="16">
        <f t="shared" si="35"/>
        <v>493</v>
      </c>
      <c r="B499" s="48">
        <v>231080015</v>
      </c>
      <c r="C499" s="26" t="s">
        <v>271</v>
      </c>
      <c r="D499" s="23" t="s">
        <v>1046</v>
      </c>
      <c r="E499" s="20">
        <v>31</v>
      </c>
      <c r="F499" s="20">
        <v>2</v>
      </c>
      <c r="G499" s="20">
        <f t="shared" si="36"/>
        <v>29</v>
      </c>
      <c r="H499" s="21">
        <v>84.623236208123842</v>
      </c>
      <c r="I499" s="21">
        <f t="shared" si="37"/>
        <v>2454.0738500355915</v>
      </c>
      <c r="J499" s="20">
        <v>142</v>
      </c>
      <c r="K499" s="19"/>
      <c r="L499" s="49">
        <v>0</v>
      </c>
      <c r="M499" s="20">
        <v>80</v>
      </c>
      <c r="N499" s="22">
        <f t="shared" si="38"/>
        <v>2677</v>
      </c>
      <c r="O499" s="26">
        <v>634</v>
      </c>
      <c r="P499" s="24">
        <f t="shared" si="39"/>
        <v>3311</v>
      </c>
    </row>
    <row r="500" spans="1:16" ht="15.75" x14ac:dyDescent="0.25">
      <c r="A500" s="16">
        <f t="shared" si="35"/>
        <v>494</v>
      </c>
      <c r="B500" s="48">
        <v>231080018</v>
      </c>
      <c r="C500" s="26" t="s">
        <v>272</v>
      </c>
      <c r="D500" s="23" t="s">
        <v>1047</v>
      </c>
      <c r="E500" s="20">
        <v>31</v>
      </c>
      <c r="F500" s="20"/>
      <c r="G500" s="20">
        <f t="shared" si="36"/>
        <v>31</v>
      </c>
      <c r="H500" s="21">
        <v>84.623236208123842</v>
      </c>
      <c r="I500" s="21">
        <f t="shared" si="37"/>
        <v>2623.3203224518393</v>
      </c>
      <c r="J500" s="20">
        <v>873</v>
      </c>
      <c r="K500" s="19"/>
      <c r="L500" s="49">
        <v>300</v>
      </c>
      <c r="M500" s="20">
        <v>80</v>
      </c>
      <c r="N500" s="22">
        <f t="shared" si="38"/>
        <v>3877</v>
      </c>
      <c r="O500" s="26">
        <v>678</v>
      </c>
      <c r="P500" s="24">
        <f t="shared" si="39"/>
        <v>4555</v>
      </c>
    </row>
    <row r="501" spans="1:16" ht="15.75" x14ac:dyDescent="0.25">
      <c r="A501" s="16">
        <f t="shared" si="35"/>
        <v>495</v>
      </c>
      <c r="B501" s="48">
        <v>231080021</v>
      </c>
      <c r="C501" s="26" t="s">
        <v>273</v>
      </c>
      <c r="D501" s="23" t="s">
        <v>1048</v>
      </c>
      <c r="E501" s="20">
        <v>31</v>
      </c>
      <c r="F501" s="20">
        <v>2</v>
      </c>
      <c r="G501" s="20">
        <f t="shared" si="36"/>
        <v>29</v>
      </c>
      <c r="H501" s="21">
        <v>84.623236208123842</v>
      </c>
      <c r="I501" s="21">
        <f t="shared" si="37"/>
        <v>2454.0738500355915</v>
      </c>
      <c r="J501" s="20">
        <v>466</v>
      </c>
      <c r="K501" s="19"/>
      <c r="L501" s="49">
        <v>0</v>
      </c>
      <c r="M501" s="20">
        <v>80</v>
      </c>
      <c r="N501" s="22">
        <f t="shared" si="38"/>
        <v>3001</v>
      </c>
      <c r="O501" s="26">
        <v>634</v>
      </c>
      <c r="P501" s="24">
        <f t="shared" si="39"/>
        <v>3635</v>
      </c>
    </row>
    <row r="502" spans="1:16" ht="15.75" x14ac:dyDescent="0.25">
      <c r="A502" s="16">
        <f t="shared" si="35"/>
        <v>496</v>
      </c>
      <c r="B502" s="48">
        <v>231080023</v>
      </c>
      <c r="C502" s="26" t="s">
        <v>274</v>
      </c>
      <c r="D502" s="23" t="s">
        <v>1048</v>
      </c>
      <c r="E502" s="20">
        <v>31</v>
      </c>
      <c r="F502" s="20">
        <v>1</v>
      </c>
      <c r="G502" s="20">
        <f t="shared" si="36"/>
        <v>30</v>
      </c>
      <c r="H502" s="21">
        <v>84.623236208123842</v>
      </c>
      <c r="I502" s="21">
        <f t="shared" si="37"/>
        <v>2538.6970862437151</v>
      </c>
      <c r="J502" s="20"/>
      <c r="K502" s="19"/>
      <c r="L502" s="49">
        <v>45</v>
      </c>
      <c r="M502" s="20">
        <v>80</v>
      </c>
      <c r="N502" s="22">
        <f t="shared" si="38"/>
        <v>2664</v>
      </c>
      <c r="O502" s="26">
        <v>656</v>
      </c>
      <c r="P502" s="24">
        <f t="shared" si="39"/>
        <v>3320</v>
      </c>
    </row>
    <row r="503" spans="1:16" ht="15.75" x14ac:dyDescent="0.25">
      <c r="A503" s="16">
        <f t="shared" si="35"/>
        <v>497</v>
      </c>
      <c r="B503" s="48">
        <v>231080026</v>
      </c>
      <c r="C503" s="26" t="s">
        <v>275</v>
      </c>
      <c r="D503" s="23" t="s">
        <v>1046</v>
      </c>
      <c r="E503" s="20">
        <v>31</v>
      </c>
      <c r="F503" s="20"/>
      <c r="G503" s="20">
        <f t="shared" si="36"/>
        <v>31</v>
      </c>
      <c r="H503" s="21">
        <v>84.623236208123842</v>
      </c>
      <c r="I503" s="21">
        <f t="shared" si="37"/>
        <v>2623.3203224518393</v>
      </c>
      <c r="J503" s="20">
        <v>117</v>
      </c>
      <c r="K503" s="19"/>
      <c r="L503" s="49">
        <v>165</v>
      </c>
      <c r="M503" s="20">
        <v>80</v>
      </c>
      <c r="N503" s="22">
        <f t="shared" si="38"/>
        <v>2986</v>
      </c>
      <c r="O503" s="26">
        <v>678</v>
      </c>
      <c r="P503" s="24">
        <f t="shared" si="39"/>
        <v>3664</v>
      </c>
    </row>
    <row r="504" spans="1:16" ht="15.75" x14ac:dyDescent="0.25">
      <c r="A504" s="16">
        <f t="shared" si="35"/>
        <v>498</v>
      </c>
      <c r="B504" s="48">
        <v>231080027</v>
      </c>
      <c r="C504" s="26" t="s">
        <v>276</v>
      </c>
      <c r="D504" s="23" t="s">
        <v>1049</v>
      </c>
      <c r="E504" s="20">
        <v>31</v>
      </c>
      <c r="F504" s="20">
        <v>3</v>
      </c>
      <c r="G504" s="20">
        <f t="shared" si="36"/>
        <v>28</v>
      </c>
      <c r="H504" s="21">
        <v>84.623236208123842</v>
      </c>
      <c r="I504" s="21">
        <f t="shared" si="37"/>
        <v>2369.4506138274674</v>
      </c>
      <c r="J504" s="20">
        <v>626</v>
      </c>
      <c r="K504" s="19"/>
      <c r="L504" s="49">
        <v>0</v>
      </c>
      <c r="M504" s="20">
        <v>80</v>
      </c>
      <c r="N504" s="22">
        <f t="shared" si="38"/>
        <v>3076</v>
      </c>
      <c r="O504" s="26">
        <v>612</v>
      </c>
      <c r="P504" s="24">
        <f t="shared" si="39"/>
        <v>3688</v>
      </c>
    </row>
    <row r="505" spans="1:16" ht="15.75" x14ac:dyDescent="0.25">
      <c r="A505" s="16">
        <f t="shared" si="35"/>
        <v>499</v>
      </c>
      <c r="B505" s="48">
        <v>231080028</v>
      </c>
      <c r="C505" s="26" t="s">
        <v>277</v>
      </c>
      <c r="D505" s="23" t="s">
        <v>1050</v>
      </c>
      <c r="E505" s="20">
        <v>31</v>
      </c>
      <c r="F505" s="20"/>
      <c r="G505" s="20">
        <f t="shared" si="36"/>
        <v>31</v>
      </c>
      <c r="H505" s="21">
        <v>84.623236208123842</v>
      </c>
      <c r="I505" s="21">
        <f t="shared" si="37"/>
        <v>2623.3203224518393</v>
      </c>
      <c r="J505" s="20">
        <v>217</v>
      </c>
      <c r="K505" s="19"/>
      <c r="L505" s="49">
        <v>0</v>
      </c>
      <c r="M505" s="20">
        <v>80</v>
      </c>
      <c r="N505" s="22">
        <f t="shared" si="38"/>
        <v>2921</v>
      </c>
      <c r="O505" s="26">
        <v>678</v>
      </c>
      <c r="P505" s="24">
        <f t="shared" si="39"/>
        <v>3599</v>
      </c>
    </row>
    <row r="506" spans="1:16" ht="15.75" x14ac:dyDescent="0.25">
      <c r="A506" s="16">
        <f t="shared" si="35"/>
        <v>500</v>
      </c>
      <c r="B506" s="48">
        <v>231080030</v>
      </c>
      <c r="C506" s="26" t="s">
        <v>278</v>
      </c>
      <c r="D506" s="23" t="s">
        <v>1051</v>
      </c>
      <c r="E506" s="20">
        <v>31</v>
      </c>
      <c r="F506" s="20">
        <v>20</v>
      </c>
      <c r="G506" s="20">
        <f t="shared" si="36"/>
        <v>11</v>
      </c>
      <c r="H506" s="21">
        <v>84.623236208123842</v>
      </c>
      <c r="I506" s="21">
        <f t="shared" si="37"/>
        <v>930.85559828936221</v>
      </c>
      <c r="J506" s="20">
        <v>284</v>
      </c>
      <c r="K506" s="19"/>
      <c r="L506" s="49">
        <v>0</v>
      </c>
      <c r="M506" s="20">
        <v>80</v>
      </c>
      <c r="N506" s="22">
        <f t="shared" si="38"/>
        <v>1295</v>
      </c>
      <c r="O506" s="26">
        <v>240</v>
      </c>
      <c r="P506" s="24">
        <f t="shared" si="39"/>
        <v>1535</v>
      </c>
    </row>
    <row r="507" spans="1:16" ht="15.75" x14ac:dyDescent="0.25">
      <c r="A507" s="16">
        <f t="shared" si="35"/>
        <v>501</v>
      </c>
      <c r="B507" s="48">
        <v>231080034</v>
      </c>
      <c r="C507" s="26" t="s">
        <v>279</v>
      </c>
      <c r="D507" s="23" t="s">
        <v>1052</v>
      </c>
      <c r="E507" s="20">
        <v>31</v>
      </c>
      <c r="F507" s="20">
        <v>2</v>
      </c>
      <c r="G507" s="20">
        <f t="shared" si="36"/>
        <v>29</v>
      </c>
      <c r="H507" s="21">
        <v>84.623236208123842</v>
      </c>
      <c r="I507" s="21">
        <f t="shared" si="37"/>
        <v>2454.0738500355915</v>
      </c>
      <c r="J507" s="20">
        <v>268</v>
      </c>
      <c r="K507" s="19"/>
      <c r="L507" s="49">
        <v>340</v>
      </c>
      <c r="M507" s="20">
        <v>80</v>
      </c>
      <c r="N507" s="22">
        <f t="shared" si="38"/>
        <v>3143</v>
      </c>
      <c r="O507" s="26">
        <v>634</v>
      </c>
      <c r="P507" s="24">
        <f t="shared" si="39"/>
        <v>3777</v>
      </c>
    </row>
    <row r="508" spans="1:16" ht="15.75" x14ac:dyDescent="0.25">
      <c r="A508" s="16">
        <f t="shared" si="35"/>
        <v>502</v>
      </c>
      <c r="B508" s="48">
        <v>231080035</v>
      </c>
      <c r="C508" s="26" t="s">
        <v>280</v>
      </c>
      <c r="D508" s="23" t="s">
        <v>1053</v>
      </c>
      <c r="E508" s="20">
        <v>31</v>
      </c>
      <c r="F508" s="20">
        <v>4</v>
      </c>
      <c r="G508" s="20">
        <f t="shared" si="36"/>
        <v>27</v>
      </c>
      <c r="H508" s="21">
        <v>84.623236208123842</v>
      </c>
      <c r="I508" s="21">
        <f t="shared" si="37"/>
        <v>2284.8273776193437</v>
      </c>
      <c r="J508" s="20">
        <v>200</v>
      </c>
      <c r="K508" s="19"/>
      <c r="L508" s="49">
        <v>0</v>
      </c>
      <c r="M508" s="20">
        <v>80</v>
      </c>
      <c r="N508" s="22">
        <f t="shared" si="38"/>
        <v>2565</v>
      </c>
      <c r="O508" s="26">
        <v>590</v>
      </c>
      <c r="P508" s="24">
        <f t="shared" si="39"/>
        <v>3155</v>
      </c>
    </row>
    <row r="509" spans="1:16" ht="15.75" x14ac:dyDescent="0.25">
      <c r="A509" s="16">
        <f t="shared" si="35"/>
        <v>503</v>
      </c>
      <c r="B509" s="48">
        <v>231080038</v>
      </c>
      <c r="C509" s="26" t="s">
        <v>281</v>
      </c>
      <c r="D509" s="23" t="s">
        <v>1052</v>
      </c>
      <c r="E509" s="20">
        <v>31</v>
      </c>
      <c r="F509" s="20">
        <v>2</v>
      </c>
      <c r="G509" s="20">
        <f t="shared" si="36"/>
        <v>29</v>
      </c>
      <c r="H509" s="21">
        <v>84.623236208123842</v>
      </c>
      <c r="I509" s="21">
        <f t="shared" si="37"/>
        <v>2454.0738500355915</v>
      </c>
      <c r="J509" s="20">
        <v>95</v>
      </c>
      <c r="K509" s="19"/>
      <c r="L509" s="49">
        <v>150</v>
      </c>
      <c r="M509" s="20">
        <v>80</v>
      </c>
      <c r="N509" s="22">
        <f t="shared" si="38"/>
        <v>2780</v>
      </c>
      <c r="O509" s="26">
        <v>634</v>
      </c>
      <c r="P509" s="24">
        <f t="shared" si="39"/>
        <v>3414</v>
      </c>
    </row>
    <row r="510" spans="1:16" ht="15.75" x14ac:dyDescent="0.25">
      <c r="A510" s="16">
        <f t="shared" si="35"/>
        <v>504</v>
      </c>
      <c r="B510" s="48">
        <v>231080039</v>
      </c>
      <c r="C510" s="26" t="s">
        <v>282</v>
      </c>
      <c r="D510" s="23" t="s">
        <v>1054</v>
      </c>
      <c r="E510" s="20">
        <v>31</v>
      </c>
      <c r="F510" s="20">
        <v>1</v>
      </c>
      <c r="G510" s="20">
        <f t="shared" si="36"/>
        <v>30</v>
      </c>
      <c r="H510" s="21">
        <v>84.623236208123842</v>
      </c>
      <c r="I510" s="21">
        <f t="shared" si="37"/>
        <v>2538.6970862437151</v>
      </c>
      <c r="J510" s="20">
        <v>282</v>
      </c>
      <c r="K510" s="19"/>
      <c r="L510" s="49">
        <v>0</v>
      </c>
      <c r="M510" s="20">
        <v>80</v>
      </c>
      <c r="N510" s="22">
        <f t="shared" si="38"/>
        <v>2901</v>
      </c>
      <c r="O510" s="26">
        <v>656</v>
      </c>
      <c r="P510" s="24">
        <f t="shared" si="39"/>
        <v>3557</v>
      </c>
    </row>
    <row r="511" spans="1:16" ht="15.75" x14ac:dyDescent="0.25">
      <c r="A511" s="16">
        <f t="shared" si="35"/>
        <v>505</v>
      </c>
      <c r="B511" s="48">
        <v>231080044</v>
      </c>
      <c r="C511" s="26" t="s">
        <v>283</v>
      </c>
      <c r="D511" s="23" t="s">
        <v>1055</v>
      </c>
      <c r="E511" s="20">
        <v>31</v>
      </c>
      <c r="F511" s="20"/>
      <c r="G511" s="20">
        <f t="shared" si="36"/>
        <v>31</v>
      </c>
      <c r="H511" s="21">
        <v>84.623236208123842</v>
      </c>
      <c r="I511" s="21">
        <f t="shared" si="37"/>
        <v>2623.3203224518393</v>
      </c>
      <c r="J511" s="20">
        <v>412</v>
      </c>
      <c r="K511" s="19"/>
      <c r="L511" s="49">
        <v>0</v>
      </c>
      <c r="M511" s="20">
        <v>80</v>
      </c>
      <c r="N511" s="22">
        <f t="shared" si="38"/>
        <v>3116</v>
      </c>
      <c r="O511" s="26">
        <v>678</v>
      </c>
      <c r="P511" s="24">
        <f t="shared" si="39"/>
        <v>3794</v>
      </c>
    </row>
    <row r="512" spans="1:16" ht="15.75" x14ac:dyDescent="0.25">
      <c r="A512" s="16">
        <f t="shared" si="35"/>
        <v>506</v>
      </c>
      <c r="B512" s="48">
        <v>231080050</v>
      </c>
      <c r="C512" s="26" t="s">
        <v>284</v>
      </c>
      <c r="D512" s="23" t="s">
        <v>1054</v>
      </c>
      <c r="E512" s="20">
        <v>31</v>
      </c>
      <c r="F512" s="20">
        <v>2</v>
      </c>
      <c r="G512" s="20">
        <f t="shared" si="36"/>
        <v>29</v>
      </c>
      <c r="H512" s="21">
        <v>84.623236208123842</v>
      </c>
      <c r="I512" s="21">
        <f t="shared" si="37"/>
        <v>2454.0738500355915</v>
      </c>
      <c r="J512" s="20">
        <v>336</v>
      </c>
      <c r="K512" s="19"/>
      <c r="L512" s="49">
        <v>180</v>
      </c>
      <c r="M512" s="20">
        <v>80</v>
      </c>
      <c r="N512" s="22">
        <f t="shared" si="38"/>
        <v>3051</v>
      </c>
      <c r="O512" s="26">
        <v>634</v>
      </c>
      <c r="P512" s="24">
        <f t="shared" si="39"/>
        <v>3685</v>
      </c>
    </row>
    <row r="513" spans="1:16" ht="15.75" x14ac:dyDescent="0.25">
      <c r="A513" s="16">
        <f t="shared" si="35"/>
        <v>507</v>
      </c>
      <c r="B513" s="48">
        <v>231080051</v>
      </c>
      <c r="C513" s="26" t="s">
        <v>285</v>
      </c>
      <c r="D513" s="23" t="s">
        <v>1056</v>
      </c>
      <c r="E513" s="20">
        <v>31</v>
      </c>
      <c r="F513" s="20"/>
      <c r="G513" s="20">
        <f t="shared" si="36"/>
        <v>31</v>
      </c>
      <c r="H513" s="21">
        <v>84.623236208123842</v>
      </c>
      <c r="I513" s="21">
        <f t="shared" si="37"/>
        <v>2623.3203224518393</v>
      </c>
      <c r="J513" s="20">
        <f>318+540</f>
        <v>858</v>
      </c>
      <c r="K513" s="19"/>
      <c r="L513" s="49">
        <v>95</v>
      </c>
      <c r="M513" s="20">
        <v>80</v>
      </c>
      <c r="N513" s="22">
        <f t="shared" si="38"/>
        <v>3657</v>
      </c>
      <c r="O513" s="26">
        <v>678</v>
      </c>
      <c r="P513" s="24">
        <f t="shared" si="39"/>
        <v>4335</v>
      </c>
    </row>
    <row r="514" spans="1:16" ht="15.75" x14ac:dyDescent="0.25">
      <c r="A514" s="16">
        <f t="shared" si="35"/>
        <v>508</v>
      </c>
      <c r="B514" s="48">
        <v>231080055</v>
      </c>
      <c r="C514" s="26" t="s">
        <v>286</v>
      </c>
      <c r="D514" s="23" t="s">
        <v>1057</v>
      </c>
      <c r="E514" s="20">
        <v>31</v>
      </c>
      <c r="F514" s="20">
        <v>31</v>
      </c>
      <c r="G514" s="20">
        <f t="shared" si="36"/>
        <v>0</v>
      </c>
      <c r="H514" s="21">
        <v>84.623236208123842</v>
      </c>
      <c r="I514" s="21">
        <f t="shared" si="37"/>
        <v>0</v>
      </c>
      <c r="J514" s="20"/>
      <c r="K514" s="19"/>
      <c r="L514" s="49">
        <v>0</v>
      </c>
      <c r="M514" s="20"/>
      <c r="N514" s="22">
        <f t="shared" si="38"/>
        <v>0</v>
      </c>
      <c r="O514" s="26">
        <v>0</v>
      </c>
      <c r="P514" s="24">
        <f t="shared" si="39"/>
        <v>0</v>
      </c>
    </row>
    <row r="515" spans="1:16" ht="15.75" x14ac:dyDescent="0.25">
      <c r="A515" s="16">
        <f t="shared" si="35"/>
        <v>509</v>
      </c>
      <c r="B515" s="48">
        <v>231080060</v>
      </c>
      <c r="C515" s="26" t="s">
        <v>287</v>
      </c>
      <c r="D515" s="23" t="s">
        <v>1053</v>
      </c>
      <c r="E515" s="20">
        <v>31</v>
      </c>
      <c r="F515" s="20">
        <v>9</v>
      </c>
      <c r="G515" s="20">
        <f t="shared" si="36"/>
        <v>22</v>
      </c>
      <c r="H515" s="21">
        <v>84.623236208123842</v>
      </c>
      <c r="I515" s="21">
        <f t="shared" si="37"/>
        <v>1861.7111965787244</v>
      </c>
      <c r="J515" s="20"/>
      <c r="K515" s="19"/>
      <c r="L515" s="49">
        <v>0</v>
      </c>
      <c r="M515" s="20">
        <v>80</v>
      </c>
      <c r="N515" s="22">
        <f t="shared" si="38"/>
        <v>1942</v>
      </c>
      <c r="O515" s="26">
        <v>481</v>
      </c>
      <c r="P515" s="24">
        <f t="shared" si="39"/>
        <v>2423</v>
      </c>
    </row>
    <row r="516" spans="1:16" ht="15.75" x14ac:dyDescent="0.25">
      <c r="A516" s="16">
        <f t="shared" si="35"/>
        <v>510</v>
      </c>
      <c r="B516" s="48">
        <v>231080063</v>
      </c>
      <c r="C516" s="26" t="s">
        <v>288</v>
      </c>
      <c r="D516" s="23" t="s">
        <v>1058</v>
      </c>
      <c r="E516" s="20">
        <v>31</v>
      </c>
      <c r="F516" s="20">
        <v>2</v>
      </c>
      <c r="G516" s="20">
        <f t="shared" si="36"/>
        <v>29</v>
      </c>
      <c r="H516" s="21">
        <v>84.623236208123842</v>
      </c>
      <c r="I516" s="21">
        <f t="shared" si="37"/>
        <v>2454.0738500355915</v>
      </c>
      <c r="J516" s="20">
        <v>146</v>
      </c>
      <c r="K516" s="19"/>
      <c r="L516" s="49">
        <v>0</v>
      </c>
      <c r="M516" s="20">
        <v>80</v>
      </c>
      <c r="N516" s="22">
        <f t="shared" si="38"/>
        <v>2681</v>
      </c>
      <c r="O516" s="26">
        <v>634</v>
      </c>
      <c r="P516" s="24">
        <f t="shared" si="39"/>
        <v>3315</v>
      </c>
    </row>
    <row r="517" spans="1:16" ht="15.75" x14ac:dyDescent="0.25">
      <c r="A517" s="16">
        <f t="shared" si="35"/>
        <v>511</v>
      </c>
      <c r="B517" s="48">
        <v>231080064</v>
      </c>
      <c r="C517" s="26" t="s">
        <v>289</v>
      </c>
      <c r="D517" s="23" t="s">
        <v>1058</v>
      </c>
      <c r="E517" s="20">
        <v>31</v>
      </c>
      <c r="F517" s="20">
        <v>1</v>
      </c>
      <c r="G517" s="20">
        <f t="shared" si="36"/>
        <v>30</v>
      </c>
      <c r="H517" s="21">
        <v>84.623236208123842</v>
      </c>
      <c r="I517" s="21">
        <f t="shared" si="37"/>
        <v>2538.6970862437151</v>
      </c>
      <c r="J517" s="20">
        <v>30</v>
      </c>
      <c r="K517" s="19"/>
      <c r="L517" s="49">
        <v>120</v>
      </c>
      <c r="M517" s="20">
        <v>80</v>
      </c>
      <c r="N517" s="22">
        <f t="shared" si="38"/>
        <v>2769</v>
      </c>
      <c r="O517" s="26">
        <v>656</v>
      </c>
      <c r="P517" s="24">
        <f t="shared" si="39"/>
        <v>3425</v>
      </c>
    </row>
    <row r="518" spans="1:16" ht="15.75" x14ac:dyDescent="0.25">
      <c r="A518" s="16">
        <f t="shared" si="35"/>
        <v>512</v>
      </c>
      <c r="B518" s="48">
        <v>231080065</v>
      </c>
      <c r="C518" s="26" t="s">
        <v>290</v>
      </c>
      <c r="D518" s="23" t="s">
        <v>1049</v>
      </c>
      <c r="E518" s="20">
        <v>31</v>
      </c>
      <c r="F518" s="20"/>
      <c r="G518" s="20">
        <f t="shared" si="36"/>
        <v>31</v>
      </c>
      <c r="H518" s="21">
        <v>84.623236208123842</v>
      </c>
      <c r="I518" s="21">
        <f t="shared" si="37"/>
        <v>2623.3203224518393</v>
      </c>
      <c r="J518" s="20">
        <v>511</v>
      </c>
      <c r="K518" s="19"/>
      <c r="L518" s="49">
        <v>60</v>
      </c>
      <c r="M518" s="20">
        <v>80</v>
      </c>
      <c r="N518" s="22">
        <f t="shared" si="38"/>
        <v>3275</v>
      </c>
      <c r="O518" s="26">
        <v>678</v>
      </c>
      <c r="P518" s="24">
        <f t="shared" si="39"/>
        <v>3953</v>
      </c>
    </row>
    <row r="519" spans="1:16" ht="15.75" x14ac:dyDescent="0.25">
      <c r="A519" s="16">
        <f t="shared" ref="A519:A544" si="40">ROW()-ROW($A$6)</f>
        <v>513</v>
      </c>
      <c r="B519" s="48">
        <v>231080066</v>
      </c>
      <c r="C519" s="26" t="s">
        <v>291</v>
      </c>
      <c r="D519" s="23" t="s">
        <v>1044</v>
      </c>
      <c r="E519" s="20">
        <v>31</v>
      </c>
      <c r="F519" s="20">
        <v>7</v>
      </c>
      <c r="G519" s="20">
        <f t="shared" si="36"/>
        <v>24</v>
      </c>
      <c r="H519" s="21">
        <v>84.623236208123842</v>
      </c>
      <c r="I519" s="21">
        <f t="shared" si="37"/>
        <v>2030.9576689949722</v>
      </c>
      <c r="J519" s="20">
        <v>143</v>
      </c>
      <c r="K519" s="19"/>
      <c r="L519" s="49">
        <v>115</v>
      </c>
      <c r="M519" s="20">
        <v>80</v>
      </c>
      <c r="N519" s="22">
        <f t="shared" si="38"/>
        <v>2369</v>
      </c>
      <c r="O519" s="26">
        <v>525</v>
      </c>
      <c r="P519" s="24">
        <f t="shared" si="39"/>
        <v>2894</v>
      </c>
    </row>
    <row r="520" spans="1:16" ht="15.75" x14ac:dyDescent="0.25">
      <c r="A520" s="16">
        <f t="shared" si="40"/>
        <v>514</v>
      </c>
      <c r="B520" s="48">
        <v>231080069</v>
      </c>
      <c r="C520" s="26" t="s">
        <v>34</v>
      </c>
      <c r="D520" s="23" t="s">
        <v>1050</v>
      </c>
      <c r="E520" s="20">
        <v>31</v>
      </c>
      <c r="F520" s="20"/>
      <c r="G520" s="20">
        <f t="shared" ref="G520:G544" si="41">E520-F520</f>
        <v>31</v>
      </c>
      <c r="H520" s="21">
        <v>84.623236208123842</v>
      </c>
      <c r="I520" s="21">
        <f t="shared" ref="I520:I544" si="42">G520*H520</f>
        <v>2623.3203224518393</v>
      </c>
      <c r="J520" s="20">
        <v>237</v>
      </c>
      <c r="K520" s="19"/>
      <c r="L520" s="49">
        <v>115</v>
      </c>
      <c r="M520" s="20">
        <v>80</v>
      </c>
      <c r="N520" s="22">
        <f t="shared" ref="N520:N544" si="43">ROUNDUP(I520+J520+K520+L520+M520,0)</f>
        <v>3056</v>
      </c>
      <c r="O520" s="26">
        <v>678</v>
      </c>
      <c r="P520" s="24">
        <f t="shared" ref="P520:P544" si="44">N520+O520</f>
        <v>3734</v>
      </c>
    </row>
    <row r="521" spans="1:16" ht="15.75" x14ac:dyDescent="0.25">
      <c r="A521" s="16">
        <f t="shared" si="40"/>
        <v>515</v>
      </c>
      <c r="B521" s="48">
        <v>231080071</v>
      </c>
      <c r="C521" s="26" t="s">
        <v>292</v>
      </c>
      <c r="D521" s="23" t="s">
        <v>1059</v>
      </c>
      <c r="E521" s="20">
        <v>31</v>
      </c>
      <c r="F521" s="20">
        <v>2</v>
      </c>
      <c r="G521" s="20">
        <f t="shared" si="41"/>
        <v>29</v>
      </c>
      <c r="H521" s="21">
        <v>84.623236208123842</v>
      </c>
      <c r="I521" s="21">
        <f t="shared" si="42"/>
        <v>2454.0738500355915</v>
      </c>
      <c r="J521" s="20"/>
      <c r="K521" s="19"/>
      <c r="L521" s="49">
        <v>0</v>
      </c>
      <c r="M521" s="20">
        <v>80</v>
      </c>
      <c r="N521" s="22">
        <f t="shared" si="43"/>
        <v>2535</v>
      </c>
      <c r="O521" s="26">
        <v>634</v>
      </c>
      <c r="P521" s="24">
        <f t="shared" si="44"/>
        <v>3169</v>
      </c>
    </row>
    <row r="522" spans="1:16" ht="15.75" x14ac:dyDescent="0.25">
      <c r="A522" s="16">
        <f t="shared" si="40"/>
        <v>516</v>
      </c>
      <c r="B522" s="48">
        <v>231080072</v>
      </c>
      <c r="C522" s="26" t="s">
        <v>293</v>
      </c>
      <c r="D522" s="23" t="s">
        <v>1060</v>
      </c>
      <c r="E522" s="20">
        <v>31</v>
      </c>
      <c r="F522" s="20">
        <v>2</v>
      </c>
      <c r="G522" s="20">
        <f t="shared" si="41"/>
        <v>29</v>
      </c>
      <c r="H522" s="21">
        <v>84.623236208123842</v>
      </c>
      <c r="I522" s="21">
        <f t="shared" si="42"/>
        <v>2454.0738500355915</v>
      </c>
      <c r="J522" s="20">
        <v>120</v>
      </c>
      <c r="K522" s="19"/>
      <c r="L522" s="49">
        <v>0</v>
      </c>
      <c r="M522" s="20">
        <v>80</v>
      </c>
      <c r="N522" s="22">
        <f t="shared" si="43"/>
        <v>2655</v>
      </c>
      <c r="O522" s="26">
        <v>634</v>
      </c>
      <c r="P522" s="24">
        <f t="shared" si="44"/>
        <v>3289</v>
      </c>
    </row>
    <row r="523" spans="1:16" ht="15.75" x14ac:dyDescent="0.25">
      <c r="A523" s="16">
        <f t="shared" si="40"/>
        <v>517</v>
      </c>
      <c r="B523" s="48">
        <v>231080073</v>
      </c>
      <c r="C523" s="26" t="s">
        <v>294</v>
      </c>
      <c r="D523" s="23" t="s">
        <v>1057</v>
      </c>
      <c r="E523" s="20">
        <v>31</v>
      </c>
      <c r="F523" s="20">
        <v>5</v>
      </c>
      <c r="G523" s="20">
        <f t="shared" si="41"/>
        <v>26</v>
      </c>
      <c r="H523" s="21">
        <v>84.623236208123842</v>
      </c>
      <c r="I523" s="21">
        <f t="shared" si="42"/>
        <v>2200.20414141122</v>
      </c>
      <c r="J523" s="20">
        <v>48</v>
      </c>
      <c r="K523" s="19"/>
      <c r="L523" s="49">
        <v>1155</v>
      </c>
      <c r="M523" s="20">
        <v>80</v>
      </c>
      <c r="N523" s="22">
        <f t="shared" si="43"/>
        <v>3484</v>
      </c>
      <c r="O523" s="26">
        <v>568</v>
      </c>
      <c r="P523" s="24">
        <f t="shared" si="44"/>
        <v>4052</v>
      </c>
    </row>
    <row r="524" spans="1:16" ht="15.75" x14ac:dyDescent="0.25">
      <c r="A524" s="16">
        <f t="shared" si="40"/>
        <v>518</v>
      </c>
      <c r="B524" s="48">
        <v>231080075</v>
      </c>
      <c r="C524" s="26" t="s">
        <v>295</v>
      </c>
      <c r="D524" s="23" t="s">
        <v>1061</v>
      </c>
      <c r="E524" s="20">
        <v>31</v>
      </c>
      <c r="F524" s="20">
        <v>2</v>
      </c>
      <c r="G524" s="20">
        <f t="shared" si="41"/>
        <v>29</v>
      </c>
      <c r="H524" s="21">
        <v>84.623236208123842</v>
      </c>
      <c r="I524" s="21">
        <f t="shared" si="42"/>
        <v>2454.0738500355915</v>
      </c>
      <c r="J524" s="20">
        <v>427</v>
      </c>
      <c r="K524" s="19"/>
      <c r="L524" s="49">
        <v>60</v>
      </c>
      <c r="M524" s="20">
        <v>80</v>
      </c>
      <c r="N524" s="22">
        <f t="shared" si="43"/>
        <v>3022</v>
      </c>
      <c r="O524" s="26">
        <v>634</v>
      </c>
      <c r="P524" s="24">
        <f t="shared" si="44"/>
        <v>3656</v>
      </c>
    </row>
    <row r="525" spans="1:16" ht="15.75" x14ac:dyDescent="0.25">
      <c r="A525" s="16">
        <f t="shared" si="40"/>
        <v>519</v>
      </c>
      <c r="B525" s="48">
        <v>231080077</v>
      </c>
      <c r="C525" s="26" t="s">
        <v>296</v>
      </c>
      <c r="D525" s="23" t="s">
        <v>1052</v>
      </c>
      <c r="E525" s="20">
        <v>31</v>
      </c>
      <c r="F525" s="20">
        <v>2</v>
      </c>
      <c r="G525" s="20">
        <f t="shared" si="41"/>
        <v>29</v>
      </c>
      <c r="H525" s="21">
        <v>84.623236208123842</v>
      </c>
      <c r="I525" s="21">
        <f t="shared" si="42"/>
        <v>2454.0738500355915</v>
      </c>
      <c r="J525" s="20">
        <v>247</v>
      </c>
      <c r="K525" s="19"/>
      <c r="L525" s="49">
        <v>275</v>
      </c>
      <c r="M525" s="20">
        <v>80</v>
      </c>
      <c r="N525" s="22">
        <f t="shared" si="43"/>
        <v>3057</v>
      </c>
      <c r="O525" s="26">
        <v>634</v>
      </c>
      <c r="P525" s="24">
        <f t="shared" si="44"/>
        <v>3691</v>
      </c>
    </row>
    <row r="526" spans="1:16" ht="15.75" x14ac:dyDescent="0.25">
      <c r="A526" s="16">
        <f t="shared" si="40"/>
        <v>520</v>
      </c>
      <c r="B526" s="48">
        <v>231080078</v>
      </c>
      <c r="C526" s="26" t="s">
        <v>297</v>
      </c>
      <c r="D526" s="23" t="s">
        <v>1062</v>
      </c>
      <c r="E526" s="20">
        <v>31</v>
      </c>
      <c r="F526" s="20">
        <v>2</v>
      </c>
      <c r="G526" s="20">
        <f t="shared" si="41"/>
        <v>29</v>
      </c>
      <c r="H526" s="21">
        <v>84.623236208123842</v>
      </c>
      <c r="I526" s="21">
        <f t="shared" si="42"/>
        <v>2454.0738500355915</v>
      </c>
      <c r="J526" s="20">
        <v>558</v>
      </c>
      <c r="K526" s="19"/>
      <c r="L526" s="49">
        <v>90</v>
      </c>
      <c r="M526" s="20">
        <v>80</v>
      </c>
      <c r="N526" s="22">
        <f t="shared" si="43"/>
        <v>3183</v>
      </c>
      <c r="O526" s="26">
        <v>634</v>
      </c>
      <c r="P526" s="24">
        <f t="shared" si="44"/>
        <v>3817</v>
      </c>
    </row>
    <row r="527" spans="1:16" ht="15.75" x14ac:dyDescent="0.25">
      <c r="A527" s="16">
        <f t="shared" si="40"/>
        <v>521</v>
      </c>
      <c r="B527" s="48">
        <v>231080079</v>
      </c>
      <c r="C527" s="26" t="s">
        <v>298</v>
      </c>
      <c r="D527" s="23" t="s">
        <v>1063</v>
      </c>
      <c r="E527" s="20">
        <v>31</v>
      </c>
      <c r="F527" s="20">
        <v>2</v>
      </c>
      <c r="G527" s="20">
        <f t="shared" si="41"/>
        <v>29</v>
      </c>
      <c r="H527" s="21">
        <v>84.623236208123842</v>
      </c>
      <c r="I527" s="21">
        <f t="shared" si="42"/>
        <v>2454.0738500355915</v>
      </c>
      <c r="J527" s="20">
        <v>254</v>
      </c>
      <c r="K527" s="19"/>
      <c r="L527" s="49">
        <v>440</v>
      </c>
      <c r="M527" s="20">
        <v>80</v>
      </c>
      <c r="N527" s="22">
        <f t="shared" si="43"/>
        <v>3229</v>
      </c>
      <c r="O527" s="26">
        <v>634</v>
      </c>
      <c r="P527" s="24">
        <f t="shared" si="44"/>
        <v>3863</v>
      </c>
    </row>
    <row r="528" spans="1:16" ht="15.75" x14ac:dyDescent="0.25">
      <c r="A528" s="16">
        <f t="shared" si="40"/>
        <v>522</v>
      </c>
      <c r="B528" s="48">
        <v>231080080</v>
      </c>
      <c r="C528" s="26" t="s">
        <v>299</v>
      </c>
      <c r="D528" s="23" t="s">
        <v>1063</v>
      </c>
      <c r="E528" s="20">
        <v>31</v>
      </c>
      <c r="F528" s="20">
        <v>2</v>
      </c>
      <c r="G528" s="20">
        <f t="shared" si="41"/>
        <v>29</v>
      </c>
      <c r="H528" s="21">
        <v>84.623236208123842</v>
      </c>
      <c r="I528" s="21">
        <f t="shared" si="42"/>
        <v>2454.0738500355915</v>
      </c>
      <c r="J528" s="20">
        <v>838</v>
      </c>
      <c r="K528" s="19"/>
      <c r="L528" s="49">
        <v>545</v>
      </c>
      <c r="M528" s="20">
        <v>80</v>
      </c>
      <c r="N528" s="22">
        <f t="shared" si="43"/>
        <v>3918</v>
      </c>
      <c r="O528" s="26">
        <v>634</v>
      </c>
      <c r="P528" s="24">
        <f t="shared" si="44"/>
        <v>4552</v>
      </c>
    </row>
    <row r="529" spans="1:16" ht="15.75" x14ac:dyDescent="0.25">
      <c r="A529" s="16">
        <f t="shared" si="40"/>
        <v>523</v>
      </c>
      <c r="B529" s="48">
        <v>231080084</v>
      </c>
      <c r="C529" s="26" t="s">
        <v>300</v>
      </c>
      <c r="D529" s="23" t="s">
        <v>1064</v>
      </c>
      <c r="E529" s="20">
        <v>31</v>
      </c>
      <c r="F529" s="20"/>
      <c r="G529" s="20">
        <f t="shared" si="41"/>
        <v>31</v>
      </c>
      <c r="H529" s="21">
        <v>84.623236208123842</v>
      </c>
      <c r="I529" s="21">
        <f t="shared" si="42"/>
        <v>2623.3203224518393</v>
      </c>
      <c r="J529" s="20">
        <v>1146</v>
      </c>
      <c r="K529" s="19"/>
      <c r="L529" s="49">
        <v>380</v>
      </c>
      <c r="M529" s="20">
        <v>80</v>
      </c>
      <c r="N529" s="22">
        <f t="shared" si="43"/>
        <v>4230</v>
      </c>
      <c r="O529" s="26">
        <v>678</v>
      </c>
      <c r="P529" s="24">
        <f t="shared" si="44"/>
        <v>4908</v>
      </c>
    </row>
    <row r="530" spans="1:16" ht="15.75" x14ac:dyDescent="0.25">
      <c r="A530" s="16">
        <f t="shared" si="40"/>
        <v>524</v>
      </c>
      <c r="B530" s="48">
        <v>231080088</v>
      </c>
      <c r="C530" s="26" t="s">
        <v>301</v>
      </c>
      <c r="D530" s="23" t="s">
        <v>1062</v>
      </c>
      <c r="E530" s="20">
        <v>31</v>
      </c>
      <c r="F530" s="20"/>
      <c r="G530" s="20">
        <f t="shared" si="41"/>
        <v>31</v>
      </c>
      <c r="H530" s="21">
        <v>84.623236208123842</v>
      </c>
      <c r="I530" s="21">
        <f t="shared" si="42"/>
        <v>2623.3203224518393</v>
      </c>
      <c r="J530" s="20">
        <v>194</v>
      </c>
      <c r="K530" s="19"/>
      <c r="L530" s="49">
        <v>0</v>
      </c>
      <c r="M530" s="20">
        <v>80</v>
      </c>
      <c r="N530" s="22">
        <f t="shared" si="43"/>
        <v>2898</v>
      </c>
      <c r="O530" s="26">
        <v>678</v>
      </c>
      <c r="P530" s="24">
        <f t="shared" si="44"/>
        <v>3576</v>
      </c>
    </row>
    <row r="531" spans="1:16" ht="15.75" x14ac:dyDescent="0.25">
      <c r="A531" s="16">
        <f t="shared" si="40"/>
        <v>525</v>
      </c>
      <c r="B531" s="48">
        <v>231080092</v>
      </c>
      <c r="C531" s="26" t="s">
        <v>302</v>
      </c>
      <c r="D531" s="23" t="s">
        <v>1056</v>
      </c>
      <c r="E531" s="20">
        <v>31</v>
      </c>
      <c r="F531" s="20">
        <v>2</v>
      </c>
      <c r="G531" s="20">
        <f t="shared" si="41"/>
        <v>29</v>
      </c>
      <c r="H531" s="21">
        <v>84.623236208123842</v>
      </c>
      <c r="I531" s="21">
        <f t="shared" si="42"/>
        <v>2454.0738500355915</v>
      </c>
      <c r="J531" s="20">
        <v>891</v>
      </c>
      <c r="K531" s="19"/>
      <c r="L531" s="49">
        <v>0</v>
      </c>
      <c r="M531" s="20">
        <v>80</v>
      </c>
      <c r="N531" s="22">
        <f t="shared" si="43"/>
        <v>3426</v>
      </c>
      <c r="O531" s="26">
        <v>634</v>
      </c>
      <c r="P531" s="24">
        <f t="shared" si="44"/>
        <v>4060</v>
      </c>
    </row>
    <row r="532" spans="1:16" ht="15.75" x14ac:dyDescent="0.25">
      <c r="A532" s="16">
        <f t="shared" si="40"/>
        <v>526</v>
      </c>
      <c r="B532" s="48">
        <v>231080095</v>
      </c>
      <c r="C532" s="26" t="s">
        <v>303</v>
      </c>
      <c r="D532" s="23" t="s">
        <v>1059</v>
      </c>
      <c r="E532" s="20">
        <v>31</v>
      </c>
      <c r="F532" s="20">
        <v>2</v>
      </c>
      <c r="G532" s="20">
        <f t="shared" si="41"/>
        <v>29</v>
      </c>
      <c r="H532" s="21">
        <v>84.623236208123842</v>
      </c>
      <c r="I532" s="21">
        <f t="shared" si="42"/>
        <v>2454.0738500355915</v>
      </c>
      <c r="J532" s="20">
        <v>40</v>
      </c>
      <c r="K532" s="19"/>
      <c r="L532" s="49">
        <v>0</v>
      </c>
      <c r="M532" s="20">
        <v>80</v>
      </c>
      <c r="N532" s="22">
        <f t="shared" si="43"/>
        <v>2575</v>
      </c>
      <c r="O532" s="26">
        <v>634</v>
      </c>
      <c r="P532" s="24">
        <f t="shared" si="44"/>
        <v>3209</v>
      </c>
    </row>
    <row r="533" spans="1:16" ht="15.75" x14ac:dyDescent="0.25">
      <c r="A533" s="16">
        <f t="shared" si="40"/>
        <v>527</v>
      </c>
      <c r="B533" s="48">
        <v>231080096</v>
      </c>
      <c r="C533" s="26" t="s">
        <v>304</v>
      </c>
      <c r="D533" s="23" t="s">
        <v>1055</v>
      </c>
      <c r="E533" s="20">
        <v>31</v>
      </c>
      <c r="F533" s="20">
        <v>31</v>
      </c>
      <c r="G533" s="20">
        <f t="shared" si="41"/>
        <v>0</v>
      </c>
      <c r="H533" s="21">
        <v>84.623236208123842</v>
      </c>
      <c r="I533" s="21">
        <f t="shared" si="42"/>
        <v>0</v>
      </c>
      <c r="J533" s="20"/>
      <c r="K533" s="19"/>
      <c r="L533" s="49">
        <v>0</v>
      </c>
      <c r="M533" s="20"/>
      <c r="N533" s="22">
        <f t="shared" si="43"/>
        <v>0</v>
      </c>
      <c r="O533" s="26">
        <v>0</v>
      </c>
      <c r="P533" s="24">
        <f t="shared" si="44"/>
        <v>0</v>
      </c>
    </row>
    <row r="534" spans="1:16" ht="15.75" x14ac:dyDescent="0.25">
      <c r="A534" s="16">
        <f t="shared" si="40"/>
        <v>528</v>
      </c>
      <c r="B534" s="48">
        <v>231080097</v>
      </c>
      <c r="C534" s="26" t="s">
        <v>305</v>
      </c>
      <c r="D534" s="23" t="s">
        <v>1064</v>
      </c>
      <c r="E534" s="20">
        <v>31</v>
      </c>
      <c r="F534" s="20">
        <v>1</v>
      </c>
      <c r="G534" s="20">
        <f t="shared" si="41"/>
        <v>30</v>
      </c>
      <c r="H534" s="21">
        <v>84.623236208123842</v>
      </c>
      <c r="I534" s="21">
        <f t="shared" si="42"/>
        <v>2538.6970862437151</v>
      </c>
      <c r="J534" s="20"/>
      <c r="K534" s="19"/>
      <c r="L534" s="49">
        <v>0</v>
      </c>
      <c r="M534" s="20">
        <v>80</v>
      </c>
      <c r="N534" s="22">
        <f t="shared" si="43"/>
        <v>2619</v>
      </c>
      <c r="O534" s="26">
        <v>656</v>
      </c>
      <c r="P534" s="24">
        <f t="shared" si="44"/>
        <v>3275</v>
      </c>
    </row>
    <row r="535" spans="1:16" ht="15.75" x14ac:dyDescent="0.25">
      <c r="A535" s="16">
        <f t="shared" si="40"/>
        <v>529</v>
      </c>
      <c r="B535" s="48">
        <v>231080098</v>
      </c>
      <c r="C535" s="26" t="s">
        <v>306</v>
      </c>
      <c r="D535" s="23" t="s">
        <v>1061</v>
      </c>
      <c r="E535" s="20">
        <v>31</v>
      </c>
      <c r="F535" s="20">
        <v>2</v>
      </c>
      <c r="G535" s="20">
        <f t="shared" si="41"/>
        <v>29</v>
      </c>
      <c r="H535" s="21">
        <v>84.623236208123842</v>
      </c>
      <c r="I535" s="21">
        <f t="shared" si="42"/>
        <v>2454.0738500355915</v>
      </c>
      <c r="J535" s="20">
        <v>284</v>
      </c>
      <c r="K535" s="19"/>
      <c r="L535" s="49">
        <v>0</v>
      </c>
      <c r="M535" s="20">
        <v>80</v>
      </c>
      <c r="N535" s="22">
        <f t="shared" si="43"/>
        <v>2819</v>
      </c>
      <c r="O535" s="26">
        <v>634</v>
      </c>
      <c r="P535" s="24">
        <f t="shared" si="44"/>
        <v>3453</v>
      </c>
    </row>
    <row r="536" spans="1:16" ht="15.75" x14ac:dyDescent="0.25">
      <c r="A536" s="16">
        <f t="shared" si="40"/>
        <v>530</v>
      </c>
      <c r="B536" s="48">
        <v>231080100</v>
      </c>
      <c r="C536" s="26" t="s">
        <v>307</v>
      </c>
      <c r="D536" s="23" t="s">
        <v>1065</v>
      </c>
      <c r="E536" s="20">
        <v>31</v>
      </c>
      <c r="F536" s="20">
        <v>2</v>
      </c>
      <c r="G536" s="20">
        <f t="shared" si="41"/>
        <v>29</v>
      </c>
      <c r="H536" s="21">
        <v>84.623236208123842</v>
      </c>
      <c r="I536" s="21">
        <f t="shared" si="42"/>
        <v>2454.0738500355915</v>
      </c>
      <c r="J536" s="20">
        <v>801</v>
      </c>
      <c r="K536" s="19"/>
      <c r="L536" s="49">
        <v>185</v>
      </c>
      <c r="M536" s="20">
        <v>80</v>
      </c>
      <c r="N536" s="22">
        <f t="shared" si="43"/>
        <v>3521</v>
      </c>
      <c r="O536" s="26">
        <v>634</v>
      </c>
      <c r="P536" s="24">
        <f t="shared" si="44"/>
        <v>4155</v>
      </c>
    </row>
    <row r="537" spans="1:16" ht="15.75" x14ac:dyDescent="0.25">
      <c r="A537" s="16">
        <f t="shared" si="40"/>
        <v>531</v>
      </c>
      <c r="B537" s="48">
        <v>231080101</v>
      </c>
      <c r="C537" s="26" t="s">
        <v>308</v>
      </c>
      <c r="D537" s="23" t="s">
        <v>1042</v>
      </c>
      <c r="E537" s="20">
        <v>31</v>
      </c>
      <c r="F537" s="20">
        <v>2</v>
      </c>
      <c r="G537" s="20">
        <f t="shared" si="41"/>
        <v>29</v>
      </c>
      <c r="H537" s="21">
        <v>84.623236208123842</v>
      </c>
      <c r="I537" s="21">
        <f t="shared" si="42"/>
        <v>2454.0738500355915</v>
      </c>
      <c r="J537" s="20">
        <v>173</v>
      </c>
      <c r="K537" s="19"/>
      <c r="L537" s="49">
        <v>0</v>
      </c>
      <c r="M537" s="20">
        <v>80</v>
      </c>
      <c r="N537" s="22">
        <f t="shared" si="43"/>
        <v>2708</v>
      </c>
      <c r="O537" s="26">
        <v>634</v>
      </c>
      <c r="P537" s="24">
        <f t="shared" si="44"/>
        <v>3342</v>
      </c>
    </row>
    <row r="538" spans="1:16" ht="15.75" x14ac:dyDescent="0.25">
      <c r="A538" s="16">
        <f t="shared" si="40"/>
        <v>532</v>
      </c>
      <c r="B538" s="48">
        <v>231080102</v>
      </c>
      <c r="C538" s="26" t="s">
        <v>309</v>
      </c>
      <c r="D538" s="23" t="s">
        <v>1060</v>
      </c>
      <c r="E538" s="20">
        <v>31</v>
      </c>
      <c r="F538" s="20">
        <v>4</v>
      </c>
      <c r="G538" s="20">
        <f t="shared" si="41"/>
        <v>27</v>
      </c>
      <c r="H538" s="21">
        <v>84.623236208123842</v>
      </c>
      <c r="I538" s="21">
        <f t="shared" si="42"/>
        <v>2284.8273776193437</v>
      </c>
      <c r="J538" s="20">
        <v>600</v>
      </c>
      <c r="K538" s="19"/>
      <c r="L538" s="49">
        <v>0</v>
      </c>
      <c r="M538" s="20">
        <v>80</v>
      </c>
      <c r="N538" s="22">
        <f t="shared" si="43"/>
        <v>2965</v>
      </c>
      <c r="O538" s="26">
        <v>590</v>
      </c>
      <c r="P538" s="24">
        <f t="shared" si="44"/>
        <v>3555</v>
      </c>
    </row>
    <row r="539" spans="1:16" ht="15.75" x14ac:dyDescent="0.25">
      <c r="A539" s="16">
        <f t="shared" si="40"/>
        <v>533</v>
      </c>
      <c r="B539" s="48">
        <v>231080103</v>
      </c>
      <c r="C539" s="26" t="s">
        <v>310</v>
      </c>
      <c r="D539" s="23" t="s">
        <v>1065</v>
      </c>
      <c r="E539" s="20">
        <v>31</v>
      </c>
      <c r="F539" s="20"/>
      <c r="G539" s="20">
        <f t="shared" si="41"/>
        <v>31</v>
      </c>
      <c r="H539" s="21">
        <v>84.623236208123842</v>
      </c>
      <c r="I539" s="21">
        <f t="shared" si="42"/>
        <v>2623.3203224518393</v>
      </c>
      <c r="J539" s="20"/>
      <c r="K539" s="19"/>
      <c r="L539" s="49">
        <v>0</v>
      </c>
      <c r="M539" s="20">
        <v>80</v>
      </c>
      <c r="N539" s="22">
        <f t="shared" si="43"/>
        <v>2704</v>
      </c>
      <c r="O539" s="26">
        <v>678</v>
      </c>
      <c r="P539" s="24">
        <f t="shared" si="44"/>
        <v>3382</v>
      </c>
    </row>
    <row r="540" spans="1:16" ht="15.75" x14ac:dyDescent="0.25">
      <c r="A540" s="16">
        <f t="shared" si="40"/>
        <v>534</v>
      </c>
      <c r="B540" s="48">
        <v>231080104</v>
      </c>
      <c r="C540" s="26" t="s">
        <v>311</v>
      </c>
      <c r="D540" s="23" t="s">
        <v>1051</v>
      </c>
      <c r="E540" s="20">
        <v>31</v>
      </c>
      <c r="F540" s="20"/>
      <c r="G540" s="20">
        <f t="shared" si="41"/>
        <v>31</v>
      </c>
      <c r="H540" s="21">
        <v>84.623236208123842</v>
      </c>
      <c r="I540" s="21">
        <f t="shared" si="42"/>
        <v>2623.3203224518393</v>
      </c>
      <c r="J540" s="20">
        <v>624</v>
      </c>
      <c r="K540" s="19"/>
      <c r="L540" s="49">
        <v>0</v>
      </c>
      <c r="M540" s="20">
        <v>80</v>
      </c>
      <c r="N540" s="22">
        <f t="shared" si="43"/>
        <v>3328</v>
      </c>
      <c r="O540" s="26">
        <v>678</v>
      </c>
      <c r="P540" s="24">
        <f t="shared" si="44"/>
        <v>4006</v>
      </c>
    </row>
    <row r="541" spans="1:16" ht="15.75" x14ac:dyDescent="0.25">
      <c r="A541" s="16">
        <f t="shared" si="40"/>
        <v>535</v>
      </c>
      <c r="B541" s="48">
        <v>231080105</v>
      </c>
      <c r="C541" s="26" t="s">
        <v>312</v>
      </c>
      <c r="D541" s="23" t="s">
        <v>1041</v>
      </c>
      <c r="E541" s="20">
        <v>31</v>
      </c>
      <c r="F541" s="20">
        <v>2</v>
      </c>
      <c r="G541" s="20">
        <f t="shared" si="41"/>
        <v>29</v>
      </c>
      <c r="H541" s="21">
        <v>84.623236208123842</v>
      </c>
      <c r="I541" s="21">
        <f t="shared" si="42"/>
        <v>2454.0738500355915</v>
      </c>
      <c r="J541" s="20">
        <v>100</v>
      </c>
      <c r="K541" s="19"/>
      <c r="L541" s="49">
        <v>70</v>
      </c>
      <c r="M541" s="20">
        <v>80</v>
      </c>
      <c r="N541" s="22">
        <f t="shared" si="43"/>
        <v>2705</v>
      </c>
      <c r="O541" s="26">
        <v>634</v>
      </c>
      <c r="P541" s="24">
        <f t="shared" si="44"/>
        <v>3339</v>
      </c>
    </row>
    <row r="542" spans="1:16" ht="15.75" x14ac:dyDescent="0.25">
      <c r="A542" s="16">
        <f t="shared" si="40"/>
        <v>536</v>
      </c>
      <c r="B542" s="48">
        <v>231080107</v>
      </c>
      <c r="C542" s="26" t="s">
        <v>313</v>
      </c>
      <c r="D542" s="23" t="s">
        <v>1047</v>
      </c>
      <c r="E542" s="20">
        <v>31</v>
      </c>
      <c r="F542" s="20"/>
      <c r="G542" s="20">
        <f t="shared" si="41"/>
        <v>31</v>
      </c>
      <c r="H542" s="21">
        <v>84.623236208123842</v>
      </c>
      <c r="I542" s="21">
        <f t="shared" si="42"/>
        <v>2623.3203224518393</v>
      </c>
      <c r="J542" s="20">
        <v>84</v>
      </c>
      <c r="K542" s="19"/>
      <c r="L542" s="49">
        <v>0</v>
      </c>
      <c r="M542" s="20">
        <v>80</v>
      </c>
      <c r="N542" s="22">
        <f t="shared" si="43"/>
        <v>2788</v>
      </c>
      <c r="O542" s="26">
        <v>678</v>
      </c>
      <c r="P542" s="24">
        <f t="shared" si="44"/>
        <v>3466</v>
      </c>
    </row>
    <row r="543" spans="1:16" ht="15.75" x14ac:dyDescent="0.25">
      <c r="A543" s="16">
        <f t="shared" si="40"/>
        <v>537</v>
      </c>
      <c r="B543" s="48">
        <v>231080110</v>
      </c>
      <c r="C543" s="26" t="s">
        <v>314</v>
      </c>
      <c r="D543" s="23" t="s">
        <v>1047</v>
      </c>
      <c r="E543" s="20">
        <v>31</v>
      </c>
      <c r="F543" s="20">
        <v>2</v>
      </c>
      <c r="G543" s="20">
        <f t="shared" si="41"/>
        <v>29</v>
      </c>
      <c r="H543" s="21">
        <v>84.623236208123842</v>
      </c>
      <c r="I543" s="21">
        <f t="shared" si="42"/>
        <v>2454.0738500355915</v>
      </c>
      <c r="J543" s="20">
        <v>472</v>
      </c>
      <c r="K543" s="19"/>
      <c r="L543" s="50">
        <v>0</v>
      </c>
      <c r="M543" s="20">
        <v>80</v>
      </c>
      <c r="N543" s="22">
        <f t="shared" si="43"/>
        <v>3007</v>
      </c>
      <c r="O543" s="26">
        <v>634</v>
      </c>
      <c r="P543" s="24">
        <f t="shared" si="44"/>
        <v>3641</v>
      </c>
    </row>
    <row r="544" spans="1:16" ht="15.75" x14ac:dyDescent="0.25">
      <c r="A544" s="16">
        <f t="shared" si="40"/>
        <v>538</v>
      </c>
      <c r="B544" s="48">
        <v>231080111</v>
      </c>
      <c r="C544" s="26" t="s">
        <v>315</v>
      </c>
      <c r="D544" s="23" t="s">
        <v>1045</v>
      </c>
      <c r="E544" s="20">
        <v>31</v>
      </c>
      <c r="F544" s="20">
        <v>2</v>
      </c>
      <c r="G544" s="20">
        <f t="shared" si="41"/>
        <v>29</v>
      </c>
      <c r="H544" s="21">
        <v>84.623236208123842</v>
      </c>
      <c r="I544" s="21">
        <f t="shared" si="42"/>
        <v>2454.0738500355915</v>
      </c>
      <c r="J544" s="20">
        <v>240</v>
      </c>
      <c r="K544" s="19"/>
      <c r="L544" s="50">
        <v>0</v>
      </c>
      <c r="M544" s="20">
        <v>80</v>
      </c>
      <c r="N544" s="22">
        <f t="shared" si="43"/>
        <v>2775</v>
      </c>
      <c r="O544" s="26">
        <v>634</v>
      </c>
      <c r="P544" s="24">
        <f t="shared" si="44"/>
        <v>3409</v>
      </c>
    </row>
    <row r="545" spans="1:16" x14ac:dyDescent="0.25">
      <c r="A545" s="52" t="s">
        <v>316</v>
      </c>
      <c r="B545" s="52"/>
      <c r="C545" s="52"/>
      <c r="D545" s="52"/>
      <c r="E545" s="38">
        <f>SUM(E7:E544)</f>
        <v>16678</v>
      </c>
      <c r="F545" s="38">
        <f t="shared" ref="F545:P545" si="45">SUM(F7:F544)</f>
        <v>1687</v>
      </c>
      <c r="G545" s="38">
        <f t="shared" si="45"/>
        <v>14991</v>
      </c>
      <c r="H545" s="38"/>
      <c r="I545" s="45">
        <f t="shared" si="45"/>
        <v>1268586.9339959859</v>
      </c>
      <c r="J545" s="38">
        <f t="shared" si="45"/>
        <v>246497</v>
      </c>
      <c r="K545" s="38">
        <f t="shared" si="45"/>
        <v>480</v>
      </c>
      <c r="L545" s="38">
        <f t="shared" si="45"/>
        <v>138496</v>
      </c>
      <c r="M545" s="38">
        <f t="shared" si="45"/>
        <v>42240</v>
      </c>
      <c r="N545" s="38">
        <f t="shared" si="45"/>
        <v>1696618</v>
      </c>
      <c r="O545" s="38">
        <f t="shared" si="45"/>
        <v>291721</v>
      </c>
      <c r="P545" s="38">
        <f t="shared" si="45"/>
        <v>1988339</v>
      </c>
    </row>
  </sheetData>
  <mergeCells count="20">
    <mergeCell ref="P5:P6"/>
    <mergeCell ref="A545:D545"/>
    <mergeCell ref="H5:H6"/>
    <mergeCell ref="I5:I6"/>
    <mergeCell ref="J5:J6"/>
    <mergeCell ref="K5:K6"/>
    <mergeCell ref="A5:A6"/>
    <mergeCell ref="B5:B6"/>
    <mergeCell ref="C5:C6"/>
    <mergeCell ref="D5:D6"/>
    <mergeCell ref="E5:E6"/>
    <mergeCell ref="F5:F6"/>
    <mergeCell ref="G5:G6"/>
    <mergeCell ref="N5:N6"/>
    <mergeCell ref="L5:L6"/>
    <mergeCell ref="M5:M6"/>
    <mergeCell ref="A1:N1"/>
    <mergeCell ref="A2:N2"/>
    <mergeCell ref="A3:N3"/>
    <mergeCell ref="O5:O6"/>
  </mergeCells>
  <conditionalFormatting sqref="B7:B536">
    <cfRule type="duplicateValues" dxfId="44" priority="45"/>
  </conditionalFormatting>
  <conditionalFormatting sqref="B221:B400 B7:B219">
    <cfRule type="duplicateValues" dxfId="43" priority="42"/>
  </conditionalFormatting>
  <conditionalFormatting sqref="B224:B420 B7:B222">
    <cfRule type="duplicateValues" dxfId="42" priority="41"/>
  </conditionalFormatting>
  <conditionalFormatting sqref="B224:B423 B7:B222">
    <cfRule type="duplicateValues" dxfId="41" priority="40"/>
  </conditionalFormatting>
  <conditionalFormatting sqref="B224:B424 B7:B222">
    <cfRule type="duplicateValues" dxfId="40" priority="38"/>
  </conditionalFormatting>
  <conditionalFormatting sqref="B224:B432 B7:B222">
    <cfRule type="duplicateValues" dxfId="39" priority="39"/>
  </conditionalFormatting>
  <conditionalFormatting sqref="B224:B433 B7:B222">
    <cfRule type="duplicateValues" dxfId="38" priority="37"/>
  </conditionalFormatting>
  <conditionalFormatting sqref="B224:B536 B7:B222">
    <cfRule type="duplicateValues" dxfId="37" priority="43"/>
  </conditionalFormatting>
  <conditionalFormatting sqref="B224:B555 B7:B222">
    <cfRule type="duplicateValues" dxfId="36" priority="44"/>
  </conditionalFormatting>
  <conditionalFormatting sqref="B314">
    <cfRule type="duplicateValues" dxfId="35" priority="4"/>
  </conditionalFormatting>
  <conditionalFormatting sqref="B314:B384">
    <cfRule type="duplicateValues" dxfId="34" priority="1"/>
  </conditionalFormatting>
  <conditionalFormatting sqref="B322">
    <cfRule type="duplicateValues" dxfId="33" priority="3"/>
  </conditionalFormatting>
  <conditionalFormatting sqref="B334">
    <cfRule type="duplicateValues" dxfId="32" priority="7"/>
  </conditionalFormatting>
  <conditionalFormatting sqref="B334:B404">
    <cfRule type="duplicateValues" dxfId="31" priority="36"/>
  </conditionalFormatting>
  <conditionalFormatting sqref="B337">
    <cfRule type="duplicateValues" dxfId="30" priority="11"/>
  </conditionalFormatting>
  <conditionalFormatting sqref="B337:B407">
    <cfRule type="duplicateValues" dxfId="29" priority="35"/>
  </conditionalFormatting>
  <conditionalFormatting sqref="B338">
    <cfRule type="duplicateValues" dxfId="28" priority="13"/>
  </conditionalFormatting>
  <conditionalFormatting sqref="B338:B408">
    <cfRule type="duplicateValues" dxfId="27" priority="34"/>
  </conditionalFormatting>
  <conditionalFormatting sqref="B342">
    <cfRule type="duplicateValues" dxfId="26" priority="6"/>
  </conditionalFormatting>
  <conditionalFormatting sqref="B345">
    <cfRule type="duplicateValues" dxfId="25" priority="10"/>
  </conditionalFormatting>
  <conditionalFormatting sqref="B346">
    <cfRule type="duplicateValues" dxfId="24" priority="22"/>
  </conditionalFormatting>
  <conditionalFormatting sqref="B346:B416">
    <cfRule type="duplicateValues" dxfId="23" priority="33"/>
  </conditionalFormatting>
  <conditionalFormatting sqref="B347">
    <cfRule type="duplicateValues" dxfId="22" priority="25"/>
  </conditionalFormatting>
  <conditionalFormatting sqref="B347:B417">
    <cfRule type="duplicateValues" dxfId="21" priority="32"/>
  </conditionalFormatting>
  <conditionalFormatting sqref="B354">
    <cfRule type="duplicateValues" dxfId="20" priority="21"/>
  </conditionalFormatting>
  <conditionalFormatting sqref="B355">
    <cfRule type="duplicateValues" dxfId="19" priority="24"/>
  </conditionalFormatting>
  <conditionalFormatting sqref="B386">
    <cfRule type="duplicateValues" dxfId="18" priority="2"/>
  </conditionalFormatting>
  <conditionalFormatting sqref="B388">
    <cfRule type="duplicateValues" dxfId="17" priority="18"/>
  </conditionalFormatting>
  <conditionalFormatting sqref="B388:B470">
    <cfRule type="duplicateValues" dxfId="16" priority="15"/>
  </conditionalFormatting>
  <conditionalFormatting sqref="B396">
    <cfRule type="duplicateValues" dxfId="15" priority="17"/>
  </conditionalFormatting>
  <conditionalFormatting sqref="B397">
    <cfRule type="duplicateValues" dxfId="14" priority="31"/>
  </conditionalFormatting>
  <conditionalFormatting sqref="B397:B479">
    <cfRule type="duplicateValues" dxfId="13" priority="27"/>
  </conditionalFormatting>
  <conditionalFormatting sqref="B405">
    <cfRule type="duplicateValues" dxfId="12" priority="30"/>
  </conditionalFormatting>
  <conditionalFormatting sqref="B406">
    <cfRule type="duplicateValues" dxfId="11" priority="29"/>
  </conditionalFormatting>
  <conditionalFormatting sqref="B409">
    <cfRule type="duplicateValues" dxfId="10" priority="9"/>
  </conditionalFormatting>
  <conditionalFormatting sqref="B410">
    <cfRule type="duplicateValues" dxfId="9" priority="12"/>
  </conditionalFormatting>
  <conditionalFormatting sqref="B418">
    <cfRule type="duplicateValues" dxfId="8" priority="20"/>
  </conditionalFormatting>
  <conditionalFormatting sqref="B419">
    <cfRule type="duplicateValues" dxfId="7" priority="23"/>
  </conditionalFormatting>
  <conditionalFormatting sqref="B472">
    <cfRule type="duplicateValues" dxfId="6" priority="16"/>
  </conditionalFormatting>
  <conditionalFormatting sqref="B481">
    <cfRule type="duplicateValues" dxfId="5" priority="28"/>
  </conditionalFormatting>
  <conditionalFormatting sqref="B489 B7:B222 B224:B486">
    <cfRule type="duplicateValues" dxfId="4" priority="14"/>
  </conditionalFormatting>
  <conditionalFormatting sqref="B489">
    <cfRule type="duplicateValues" dxfId="3" priority="5"/>
  </conditionalFormatting>
  <conditionalFormatting sqref="B492">
    <cfRule type="duplicateValues" dxfId="2" priority="8"/>
  </conditionalFormatting>
  <conditionalFormatting sqref="B498 B7:B222 B224:B495">
    <cfRule type="duplicateValues" dxfId="1" priority="26"/>
  </conditionalFormatting>
  <conditionalFormatting sqref="B501">
    <cfRule type="duplicateValues" dxfId="0" priority="19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 Collect Report</vt:lpstr>
      <vt:lpstr>Dec_24</vt:lpstr>
      <vt:lpstr>Jan_25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 tandon</cp:lastModifiedBy>
  <dcterms:created xsi:type="dcterms:W3CDTF">2024-07-14T13:33:40Z</dcterms:created>
  <dcterms:modified xsi:type="dcterms:W3CDTF">2025-02-27T04:59:53Z</dcterms:modified>
</cp:coreProperties>
</file>