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mapathon\mapthon\"/>
    </mc:Choice>
  </mc:AlternateContent>
  <bookViews>
    <workbookView xWindow="0" yWindow="0" windowWidth="28800" windowHeight="12330" activeTab="2"/>
  </bookViews>
  <sheets>
    <sheet name="POPULATION-2011" sheetId="1" r:id="rId1"/>
    <sheet name="COVID 19" sheetId="3" r:id="rId2"/>
    <sheet name="COVID HOSPITAL" sheetId="5" r:id="rId3"/>
    <sheet name="COMBAINED " sheetId="6" r:id="rId4"/>
  </sheets>
  <definedNames>
    <definedName name="ExternalData_1" localSheetId="2" hidden="1">'COVID HOSPITAL'!$A$1:$J$34</definedName>
    <definedName name="ExternalData_1" localSheetId="0" hidden="1">'POPULATION-2011'!$A$1:$E$31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6" l="1"/>
  <c r="K33" i="6" l="1"/>
  <c r="L33" i="6"/>
  <c r="L3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K23" i="6"/>
  <c r="K24" i="6"/>
  <c r="K25" i="6"/>
  <c r="K26" i="6"/>
  <c r="K27" i="6"/>
  <c r="K28" i="6"/>
  <c r="K29" i="6"/>
  <c r="K30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K32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H10" i="6"/>
  <c r="I10" i="6" s="1"/>
  <c r="H11" i="6"/>
  <c r="I11" i="6" s="1"/>
  <c r="H12" i="6"/>
  <c r="I12" i="6" s="1"/>
  <c r="H13" i="6"/>
  <c r="I13" i="6" s="1"/>
  <c r="H14" i="6"/>
  <c r="H15" i="6"/>
  <c r="H16" i="6"/>
  <c r="I16" i="6" s="1"/>
  <c r="H17" i="6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I14" i="6"/>
  <c r="I15" i="6"/>
  <c r="I9" i="6"/>
  <c r="I17" i="6"/>
  <c r="I25" i="6"/>
  <c r="C32" i="6"/>
  <c r="D2" i="6"/>
  <c r="E2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12" i="6"/>
  <c r="E12" i="6" s="1"/>
  <c r="G8" i="5"/>
  <c r="G2" i="5"/>
  <c r="G3" i="5"/>
  <c r="G4" i="5"/>
  <c r="G5" i="5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H32" i="6" l="1"/>
  <c r="I33" i="6"/>
  <c r="I32" i="6"/>
  <c r="F22" i="6"/>
  <c r="G22" i="6" s="1"/>
  <c r="F14" i="6"/>
  <c r="G14" i="6" s="1"/>
  <c r="F9" i="6"/>
  <c r="G9" i="6" s="1"/>
  <c r="E32" i="6"/>
  <c r="F30" i="6"/>
  <c r="G30" i="6" s="1"/>
  <c r="F25" i="6"/>
  <c r="G25" i="6" s="1"/>
  <c r="F17" i="6"/>
  <c r="G17" i="6" s="1"/>
  <c r="F24" i="6"/>
  <c r="G24" i="6" s="1"/>
  <c r="F16" i="6"/>
  <c r="G16" i="6" s="1"/>
  <c r="F8" i="6"/>
  <c r="G8" i="6" s="1"/>
  <c r="F31" i="6"/>
  <c r="G31" i="6" s="1"/>
  <c r="F23" i="6"/>
  <c r="G23" i="6" s="1"/>
  <c r="F15" i="6"/>
  <c r="G15" i="6" s="1"/>
  <c r="F7" i="6"/>
  <c r="G7" i="6" s="1"/>
  <c r="F6" i="6"/>
  <c r="G6" i="6" s="1"/>
  <c r="F29" i="6"/>
  <c r="G29" i="6" s="1"/>
  <c r="F21" i="6"/>
  <c r="G21" i="6" s="1"/>
  <c r="F13" i="6"/>
  <c r="G13" i="6" s="1"/>
  <c r="F5" i="6"/>
  <c r="G5" i="6" s="1"/>
  <c r="F28" i="6"/>
  <c r="G28" i="6" s="1"/>
  <c r="F20" i="6"/>
  <c r="G20" i="6" s="1"/>
  <c r="F12" i="6"/>
  <c r="G12" i="6" s="1"/>
  <c r="F4" i="6"/>
  <c r="G4" i="6" s="1"/>
  <c r="F27" i="6"/>
  <c r="G27" i="6" s="1"/>
  <c r="F19" i="6"/>
  <c r="G19" i="6" s="1"/>
  <c r="F11" i="6"/>
  <c r="G11" i="6" s="1"/>
  <c r="F3" i="6"/>
  <c r="G3" i="6" s="1"/>
  <c r="F26" i="6"/>
  <c r="G26" i="6" s="1"/>
  <c r="F18" i="6"/>
  <c r="G18" i="6" s="1"/>
  <c r="F10" i="6"/>
  <c r="G10" i="6" s="1"/>
  <c r="F2" i="6"/>
  <c r="G2" i="6" s="1"/>
  <c r="D32" i="6"/>
  <c r="G32" i="6" l="1"/>
</calcChain>
</file>

<file path=xl/connections.xml><?xml version="1.0" encoding="utf-8"?>
<connections xmlns="http://schemas.openxmlformats.org/spreadsheetml/2006/main">
  <connection id="1" keepAlive="1" name="Query - Table 2" description="Connection to the 'Table 2' query in the workbook." type="5" refreshedVersion="6" background="1" saveData="1">
    <dbPr connection="Provider=Microsoft.Mashup.OleDb.1;Data Source=$Workbook$;Location=Table 2;Extended Properties=&quot;&quot;" command="SELECT * FROM [Table 2]"/>
  </connection>
  <connection id="2" keepAlive="1" name="Query - Table 3" description="Connection to the 'Table 3' query in the workbook." type="5" refreshedVersion="6" background="1" saveData="1">
    <dbPr connection="Provider=Microsoft.Mashup.OleDb.1;Data Source=$Workbook$;Location=Table 3;Extended Properties=&quot;&quot;" command="SELECT * FROM [Table 3]"/>
  </connection>
</connections>
</file>

<file path=xl/sharedStrings.xml><?xml version="1.0" encoding="utf-8"?>
<sst xmlns="http://schemas.openxmlformats.org/spreadsheetml/2006/main" count="325" uniqueCount="157">
  <si>
    <t>District</t>
  </si>
  <si>
    <t>Population</t>
  </si>
  <si>
    <t>#</t>
  </si>
  <si>
    <t>Literacy</t>
  </si>
  <si>
    <t>Sex Ratio</t>
  </si>
  <si>
    <t>Bangalore</t>
  </si>
  <si>
    <t>Belgaum</t>
  </si>
  <si>
    <t>Mysore</t>
  </si>
  <si>
    <t>Tumkur</t>
  </si>
  <si>
    <t>Gulbarga</t>
  </si>
  <si>
    <t>Bellary</t>
  </si>
  <si>
    <t>Bijapur</t>
  </si>
  <si>
    <t>Dakshina Kannada</t>
  </si>
  <si>
    <t>Davanagere</t>
  </si>
  <si>
    <t>Raichur</t>
  </si>
  <si>
    <t>Bagalkot</t>
  </si>
  <si>
    <t>Dharwad</t>
  </si>
  <si>
    <t>Mandya</t>
  </si>
  <si>
    <t>Hassan</t>
  </si>
  <si>
    <t>Shimoga</t>
  </si>
  <si>
    <t>Bidar</t>
  </si>
  <si>
    <t>Chitradurga</t>
  </si>
  <si>
    <t>Haveri</t>
  </si>
  <si>
    <t>Kolar</t>
  </si>
  <si>
    <t>Uttara Kannada</t>
  </si>
  <si>
    <t>Koppal</t>
  </si>
  <si>
    <t>Chikkaballapura</t>
  </si>
  <si>
    <t>Udupi</t>
  </si>
  <si>
    <t>Yadgir</t>
  </si>
  <si>
    <t>Chikmagalur</t>
  </si>
  <si>
    <t>Ramanagara</t>
  </si>
  <si>
    <t>Gadag</t>
  </si>
  <si>
    <t>Chamarajanagar</t>
  </si>
  <si>
    <t>Bangalore Rural</t>
  </si>
  <si>
    <t>Kodagu</t>
  </si>
  <si>
    <t>Name</t>
  </si>
  <si>
    <t>Total</t>
  </si>
  <si>
    <t>Active</t>
  </si>
  <si>
    <t>Discharged</t>
  </si>
  <si>
    <t>Deaths</t>
  </si>
  <si>
    <t>Kalaburagi</t>
  </si>
  <si>
    <t>Mysuru</t>
  </si>
  <si>
    <t>Chamrajnagar</t>
  </si>
  <si>
    <t>Bangalore Urban</t>
  </si>
  <si>
    <t>Vijayapura</t>
  </si>
  <si>
    <t>Chikkamagaluru</t>
  </si>
  <si>
    <t>Yadagiri</t>
  </si>
  <si>
    <t>Sl No</t>
  </si>
  <si>
    <t>Name of the Health Facility</t>
  </si>
  <si>
    <t>Type of Facility (Dedicated / Isolation)</t>
  </si>
  <si>
    <t>Type of  Facility (Public/ Private)</t>
  </si>
  <si>
    <t>Address of the Health Fcility</t>
  </si>
  <si>
    <t>Pin Code</t>
  </si>
  <si>
    <t>Contact No.</t>
  </si>
  <si>
    <t>Total Number of Beds in the Facility</t>
  </si>
  <si>
    <t>District Hospital</t>
  </si>
  <si>
    <t>Dedicated</t>
  </si>
  <si>
    <t>Public</t>
  </si>
  <si>
    <t>DH Navanagar Bagalkot</t>
  </si>
  <si>
    <t>08354-236260</t>
  </si>
  <si>
    <t>Modaliar DH_x000D_
Rajkumar Road Sangam Circle</t>
  </si>
  <si>
    <t>08392-274254</t>
  </si>
  <si>
    <t>Bowring Medical College</t>
  </si>
  <si>
    <t>BOWRING LADY CURZON, Lady Curzon road, Shivajinagara, Bengaluru - 560001</t>
  </si>
  <si>
    <t>9036304558</t>
  </si>
  <si>
    <t>RajaRajeshwari Medical College</t>
  </si>
  <si>
    <t>Private</t>
  </si>
  <si>
    <t>Kengeri, Bengaluru</t>
  </si>
  <si>
    <t>080-28437444</t>
  </si>
  <si>
    <t>Victoria Hospital</t>
  </si>
  <si>
    <t>BMCRI Fort Road near City Market, New Taragupet, Bengaluru - 560002</t>
  </si>
  <si>
    <t>080-26701150</t>
  </si>
  <si>
    <t>Command Hospital</t>
  </si>
  <si>
    <t/>
  </si>
  <si>
    <t>HAL Hospital</t>
  </si>
  <si>
    <t>BIMS</t>
  </si>
  <si>
    <t>Public Medical College</t>
  </si>
  <si>
    <t>Dr B R Ambedkar Road, Belagavi</t>
  </si>
  <si>
    <t>0831-2420320</t>
  </si>
  <si>
    <t>BRIMS</t>
  </si>
  <si>
    <t>BRIMS Udgir Road, Bidar</t>
  </si>
  <si>
    <t>0848228356/</t>
  </si>
  <si>
    <t>CIMS</t>
  </si>
  <si>
    <t>B Rachaiah Double Road, Chamarajnagar</t>
  </si>
  <si>
    <t>08226-222067</t>
  </si>
  <si>
    <t>DH Chikkaballapur_x000D_
Chikkaballapur, Karnataka</t>
  </si>
  <si>
    <t>081562 72388</t>
  </si>
  <si>
    <t>Near Azad park circle, Chikkamagaluru</t>
  </si>
  <si>
    <t>08262-235213</t>
  </si>
  <si>
    <t>DH P B Road Chitradurga</t>
  </si>
  <si>
    <t>08194235710</t>
  </si>
  <si>
    <t>Chigateri Hospital</t>
  </si>
  <si>
    <t>P J Extension, Shamnur Road Davangere</t>
  </si>
  <si>
    <t>08192-297171</t>
  </si>
  <si>
    <t>KIMS, Hubli</t>
  </si>
  <si>
    <t>VIDYANAGAR, PB ROAD, HUBBALLI</t>
  </si>
  <si>
    <t>0836-2372681</t>
  </si>
  <si>
    <t>Wenlock Hospital</t>
  </si>
  <si>
    <t>Wenlock DH</t>
  </si>
  <si>
    <t>08242413201</t>
  </si>
  <si>
    <t>GIMS</t>
  </si>
  <si>
    <t>Mallasamudra Mulagund Road Gadag</t>
  </si>
  <si>
    <t>08372297224</t>
  </si>
  <si>
    <t>HIMS</t>
  </si>
  <si>
    <t>8172250330</t>
  </si>
  <si>
    <t>DH_x000D_
Haveri, P.B, Road Haveri</t>
  </si>
  <si>
    <t>08375-234231</t>
  </si>
  <si>
    <t>ESIC Medical College  Hospital</t>
  </si>
  <si>
    <t>Sedam Road, Kalalburagi</t>
  </si>
  <si>
    <t>8742265546</t>
  </si>
  <si>
    <t>KIMS, Kodagu</t>
  </si>
  <si>
    <t>Near Toll Gate, Kodagu</t>
  </si>
  <si>
    <t>08272-221448_x000D_
08272-298220</t>
  </si>
  <si>
    <t>Near circuit House, Koalr</t>
  </si>
  <si>
    <t>08152-222037</t>
  </si>
  <si>
    <t>KIMS, Koppala</t>
  </si>
  <si>
    <t>Hospet Road, Koppal</t>
  </si>
  <si>
    <t>08359-225522</t>
  </si>
  <si>
    <t>MIMS</t>
  </si>
  <si>
    <t>Mysore Road, Mandya</t>
  </si>
  <si>
    <t>080-32224040</t>
  </si>
  <si>
    <t>Ed Hospital Peremises, Back of HFWTC  _x000D_
Metgalli, Mysore</t>
  </si>
  <si>
    <t>0821- 2517555</t>
  </si>
  <si>
    <t>Rajiv Gandhi Superspeciality Hospital</t>
  </si>
  <si>
    <t>Kandaya  Bhavana</t>
  </si>
  <si>
    <t>Old Quatress  S.P Office Opp Ramanagara</t>
  </si>
  <si>
    <t>-</t>
  </si>
  <si>
    <t>Mc Gann Hospital</t>
  </si>
  <si>
    <t>Sagar Road, Shimogga</t>
  </si>
  <si>
    <t>08182269523</t>
  </si>
  <si>
    <t>0816-2257404</t>
  </si>
  <si>
    <t>Dr. TMA Pai Hospital, Udupi</t>
  </si>
  <si>
    <t>Court Road, opp. Taluk Office, Brahmagiri, Udupi, Karnataka</t>
  </si>
  <si>
    <t>0820-2526501</t>
  </si>
  <si>
    <t>KIMS, Karwar</t>
  </si>
  <si>
    <t>M G Road Karwar</t>
  </si>
  <si>
    <t>08382-226319</t>
  </si>
  <si>
    <t>Athani Road</t>
  </si>
  <si>
    <t>08352-270009</t>
  </si>
  <si>
    <t>Near Church, Tank Band Raod, Yadagiri</t>
  </si>
  <si>
    <t>08473-252434</t>
  </si>
  <si>
    <t>Command Hospital, BengalureCommand Hospital Air Force Bangalore, Agaram Post, Old Airport Road, Bengaluru - 560007</t>
  </si>
  <si>
    <t>HAL Airport Road, Kodihalli, Bengaluru, Karnataka 560017, India</t>
  </si>
  <si>
    <t>Full address</t>
  </si>
  <si>
    <t>Lat</t>
  </si>
  <si>
    <t>Lon</t>
  </si>
  <si>
    <t>77.13522045276956]</t>
  </si>
  <si>
    <t>Disticts</t>
  </si>
  <si>
    <t>COVID 19 affected</t>
  </si>
  <si>
    <t>COVID Affected %</t>
  </si>
  <si>
    <t>COVID PER MILLION</t>
  </si>
  <si>
    <t>COVID Affected per Capita</t>
  </si>
  <si>
    <t>Death per Million Population</t>
  </si>
  <si>
    <t>Average</t>
  </si>
  <si>
    <t>Total COVID Hospitals</t>
  </si>
  <si>
    <t>Total Beds Available</t>
  </si>
  <si>
    <t>Total Beds available 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</si>
</sst>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3" xfId="0" applyFont="1" applyBorder="1"/>
    <xf numFmtId="0" fontId="0" fillId="0" borderId="0" xfId="0" applyBorder="1"/>
    <xf numFmtId="0" fontId="0" fillId="0" borderId="4" xfId="0" applyFont="1" applyBorder="1"/>
    <xf numFmtId="0" fontId="1" fillId="0" borderId="0" xfId="0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">
    <queryTableFields count="5">
      <queryTableField id="1" name="#" tableColumnId="1"/>
      <queryTableField id="2" name="District" tableColumnId="2"/>
      <queryTableField id="4" name="Population" tableColumnId="4"/>
      <queryTableField id="5" name="Literacy" tableColumnId="5"/>
      <queryTableField id="6" name="Sex Ratio" tableColumnId="6"/>
    </queryTableFields>
    <queryTableDeletedFields count="1">
      <deletedField name="Sub-districts"/>
    </queryTableDeleted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Sl No" tableColumnId="1"/>
      <queryTableField id="2" name="District" tableColumnId="2"/>
      <queryTableField id="3" name="Name of the Health Facility" tableColumnId="3"/>
      <queryTableField id="4" name="Type of Facility (Dedicated / Isolation)" tableColumnId="4"/>
      <queryTableField id="5" name="Type of  Facility (Public/ Private)" tableColumnId="5"/>
      <queryTableField id="6" name="Address of the Health Fcility" tableColumnId="6"/>
      <queryTableField id="10" dataBound="0" tableColumnId="11"/>
      <queryTableField id="7" name="Pin Code" tableColumnId="7"/>
      <queryTableField id="8" name="Contact No." tableColumnId="8"/>
      <queryTableField id="9" name="Total Number of Beds in the Facility" tableColumnId="9"/>
      <queryTableField id="11" dataBound="0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3" displayName="Table_3" ref="A1:E31" tableType="queryTable" totalsRowShown="0">
  <autoFilter ref="A1:E31"/>
  <tableColumns count="5">
    <tableColumn id="1" uniqueName="1" name="#" queryTableFieldId="1"/>
    <tableColumn id="2" uniqueName="2" name="District" queryTableFieldId="2" dataDxfId="32"/>
    <tableColumn id="4" uniqueName="4" name="Population" queryTableFieldId="4"/>
    <tableColumn id="5" uniqueName="5" name="Literacy" queryTableFieldId="5"/>
    <tableColumn id="6" uniqueName="6" name="Sex Rati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1" totalsRowShown="0">
  <autoFilter ref="A1:E31"/>
  <tableColumns count="5">
    <tableColumn id="1" name="Name"/>
    <tableColumn id="2" name="Total"/>
    <tableColumn id="3" name="Active"/>
    <tableColumn id="4" name="Discharged"/>
    <tableColumn id="5" name="Death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_2" displayName="Table_2" ref="A1:L34" tableType="queryTable" totalsRowShown="0">
  <autoFilter ref="A1:L34"/>
  <tableColumns count="12">
    <tableColumn id="1" uniqueName="1" name="Sl No" queryTableFieldId="1"/>
    <tableColumn id="2" uniqueName="2" name="District" queryTableFieldId="2" dataDxfId="31"/>
    <tableColumn id="3" uniqueName="3" name="Name of the Health Facility" queryTableFieldId="3" dataDxfId="30"/>
    <tableColumn id="4" uniqueName="4" name="Type of Facility (Dedicated / Isolation)" queryTableFieldId="4" dataDxfId="29"/>
    <tableColumn id="5" uniqueName="5" name="Type of  Facility (Public/ Private)" queryTableFieldId="5" dataDxfId="28"/>
    <tableColumn id="6" uniqueName="6" name="Address of the Health Fcility" queryTableFieldId="6" dataDxfId="27"/>
    <tableColumn id="11" uniqueName="11" name="Full address" queryTableFieldId="10" dataDxfId="26">
      <calculatedColumnFormula>_xlfn.CONCAT(Table_2[[#This Row],[Name of the Health Facility]], " , ",Table_2[[#This Row],[Address of the Health Fcility]])</calculatedColumnFormula>
    </tableColumn>
    <tableColumn id="7" uniqueName="7" name="Pin Code" queryTableFieldId="7"/>
    <tableColumn id="8" uniqueName="8" name="Contact No." queryTableFieldId="8" dataDxfId="25"/>
    <tableColumn id="9" uniqueName="9" name="Total Number of Beds in the Facility" queryTableFieldId="9"/>
    <tableColumn id="12" uniqueName="12" name="Lat" queryTableFieldId="11" dataDxfId="24"/>
    <tableColumn id="13" uniqueName="13" name="Lon" queryTableFieldId="12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L32" totalsRowCount="1" headerRowDxfId="22">
  <autoFilter ref="A1:L31"/>
  <tableColumns count="12">
    <tableColumn id="1" name="#" dataDxfId="21" totalsRowDxfId="20"/>
    <tableColumn id="2" name="Disticts" totalsRowLabel="Total" totalsRowDxfId="19"/>
    <tableColumn id="3" name="Population" totalsRowFunction="sum" dataDxfId="18" totalsRowDxfId="17"/>
    <tableColumn id="4" name="COVID 19 affected" totalsRowFunction="sum" totalsRowDxfId="16">
      <calculatedColumnFormula>VLOOKUP(B2,Table3[], 2, FALSE)</calculatedColumnFormula>
    </tableColumn>
    <tableColumn id="5" name="COVID Affected %" totalsRowFunction="sum" dataDxfId="15" totalsRowDxfId="14">
      <calculatedColumnFormula>(Table6[[#This Row],[COVID 19 affected]]/Table6[[#This Row],[Population]])*100</calculatedColumnFormula>
    </tableColumn>
    <tableColumn id="7" name="COVID Affected per Capita" dataDxfId="13" totalsRowDxfId="12">
      <calculatedColumnFormula>Table6[[#This Row],[COVID 19 affected]]/Table6[[#This Row],[Population]]</calculatedColumnFormula>
    </tableColumn>
    <tableColumn id="6" name="COVID PER MILLION" totalsRowFunction="average" dataDxfId="11" totalsRowDxfId="10">
      <calculatedColumnFormula>Table6[[#This Row],[COVID Affected per Capita]]*1000000</calculatedColumnFormula>
    </tableColumn>
    <tableColumn id="8" name="Deaths" totalsRowFunction="sum" dataDxfId="9" totalsRowDxfId="8">
      <calculatedColumnFormula>VLOOKUP(B2,Table3[],5,FALSE)</calculatedColumnFormula>
    </tableColumn>
    <tableColumn id="9" name="Death per Million Population" totalsRowFunction="sum" dataDxfId="7" totalsRowDxfId="6">
      <calculatedColumnFormula>(Table6[[#This Row],[Deaths]]/Table6[[#This Row],[Population]])*1000000</calculatedColumnFormula>
    </tableColumn>
    <tableColumn id="10" name="Total COVID Hospitals" dataDxfId="5" totalsRowDxfId="4">
      <calculatedColumnFormula>COUNTIF(Table_2[District],Table6[[#This Row],[Disticts]])</calculatedColumnFormula>
    </tableColumn>
    <tableColumn id="11" name="Total Beds Available" totalsRowFunction="sum" dataDxfId="3" totalsRowDxfId="2">
      <calculatedColumnFormula>SUMIF('COVID HOSPITAL'!$B$2:$B$34,B2,Table_2[Total Number of Beds in the Facility])</calculatedColumnFormula>
    </tableColumn>
    <tableColumn id="12" name="Total Beds available per Million" totalsRowFunction="sum" dataDxfId="1" totalsRowDxfId="0">
      <calculatedColumnFormula>(Table6[[#This Row],[Total Beds Available]]/Table6[[#This Row],[Population]])*1000000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6" sqref="B6"/>
    </sheetView>
  </sheetViews>
  <sheetFormatPr defaultRowHeight="15" x14ac:dyDescent="0.25"/>
  <cols>
    <col min="2" max="2" width="14.42578125" customWidth="1"/>
    <col min="3" max="3" width="11.28515625" customWidth="1"/>
    <col min="4" max="5" width="8.85546875" customWidth="1"/>
    <col min="7" max="7" width="9.28515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>
        <v>9621551</v>
      </c>
      <c r="D2">
        <v>0.87670000000000003</v>
      </c>
      <c r="E2">
        <v>916</v>
      </c>
    </row>
    <row r="3" spans="1:5" x14ac:dyDescent="0.25">
      <c r="A3">
        <v>2</v>
      </c>
      <c r="B3" s="1" t="s">
        <v>6</v>
      </c>
      <c r="C3">
        <v>4779661</v>
      </c>
      <c r="D3">
        <v>0.73480000000000001</v>
      </c>
      <c r="E3">
        <v>973</v>
      </c>
    </row>
    <row r="4" spans="1:5" x14ac:dyDescent="0.25">
      <c r="A4">
        <v>3</v>
      </c>
      <c r="B4" s="1" t="s">
        <v>7</v>
      </c>
      <c r="C4">
        <v>3001127</v>
      </c>
      <c r="D4">
        <v>0.72789999999999999</v>
      </c>
      <c r="E4">
        <v>985</v>
      </c>
    </row>
    <row r="5" spans="1:5" x14ac:dyDescent="0.25">
      <c r="A5">
        <v>4</v>
      </c>
      <c r="B5" s="1" t="s">
        <v>8</v>
      </c>
      <c r="C5">
        <v>2678980</v>
      </c>
      <c r="D5">
        <v>0.75139999999999996</v>
      </c>
      <c r="E5">
        <v>984</v>
      </c>
    </row>
    <row r="6" spans="1:5" x14ac:dyDescent="0.25">
      <c r="A6">
        <v>5</v>
      </c>
      <c r="B6" s="1" t="s">
        <v>9</v>
      </c>
      <c r="C6">
        <v>2566326</v>
      </c>
      <c r="D6">
        <v>0.64849999999999997</v>
      </c>
      <c r="E6">
        <v>971</v>
      </c>
    </row>
    <row r="7" spans="1:5" x14ac:dyDescent="0.25">
      <c r="A7">
        <v>6</v>
      </c>
      <c r="B7" s="1" t="s">
        <v>10</v>
      </c>
      <c r="C7">
        <v>2452595</v>
      </c>
      <c r="D7">
        <v>0.67430000000000001</v>
      </c>
      <c r="E7">
        <v>983</v>
      </c>
    </row>
    <row r="8" spans="1:5" x14ac:dyDescent="0.25">
      <c r="A8">
        <v>7</v>
      </c>
      <c r="B8" s="1" t="s">
        <v>11</v>
      </c>
      <c r="C8">
        <v>2177331</v>
      </c>
      <c r="D8">
        <v>0.67149999999999999</v>
      </c>
      <c r="E8">
        <v>960</v>
      </c>
    </row>
    <row r="9" spans="1:5" x14ac:dyDescent="0.25">
      <c r="A9">
        <v>8</v>
      </c>
      <c r="B9" s="1" t="s">
        <v>12</v>
      </c>
      <c r="C9">
        <v>2089649</v>
      </c>
      <c r="D9">
        <v>0.88570000000000004</v>
      </c>
      <c r="E9">
        <v>1020</v>
      </c>
    </row>
    <row r="10" spans="1:5" x14ac:dyDescent="0.25">
      <c r="A10">
        <v>9</v>
      </c>
      <c r="B10" s="1" t="s">
        <v>13</v>
      </c>
      <c r="C10">
        <v>1945497</v>
      </c>
      <c r="D10">
        <v>0.75739999999999996</v>
      </c>
      <c r="E10">
        <v>972</v>
      </c>
    </row>
    <row r="11" spans="1:5" x14ac:dyDescent="0.25">
      <c r="A11">
        <v>10</v>
      </c>
      <c r="B11" s="1" t="s">
        <v>14</v>
      </c>
      <c r="C11">
        <v>1928812</v>
      </c>
      <c r="D11">
        <v>0.59560000000000002</v>
      </c>
      <c r="E11">
        <v>1000</v>
      </c>
    </row>
    <row r="12" spans="1:5" x14ac:dyDescent="0.25">
      <c r="A12">
        <v>11</v>
      </c>
      <c r="B12" s="1" t="s">
        <v>15</v>
      </c>
      <c r="C12">
        <v>1889752</v>
      </c>
      <c r="D12">
        <v>0.68820000000000003</v>
      </c>
      <c r="E12">
        <v>989</v>
      </c>
    </row>
    <row r="13" spans="1:5" x14ac:dyDescent="0.25">
      <c r="A13">
        <v>12</v>
      </c>
      <c r="B13" s="1" t="s">
        <v>16</v>
      </c>
      <c r="C13">
        <v>1847023</v>
      </c>
      <c r="D13">
        <v>0.8</v>
      </c>
      <c r="E13">
        <v>971</v>
      </c>
    </row>
    <row r="14" spans="1:5" x14ac:dyDescent="0.25">
      <c r="A14">
        <v>13</v>
      </c>
      <c r="B14" s="1" t="s">
        <v>17</v>
      </c>
      <c r="C14">
        <v>1805769</v>
      </c>
      <c r="D14">
        <v>0.70399999999999996</v>
      </c>
      <c r="E14">
        <v>995</v>
      </c>
    </row>
    <row r="15" spans="1:5" x14ac:dyDescent="0.25">
      <c r="A15">
        <v>14</v>
      </c>
      <c r="B15" s="1" t="s">
        <v>18</v>
      </c>
      <c r="C15">
        <v>1776421</v>
      </c>
      <c r="D15">
        <v>0.76070000000000004</v>
      </c>
      <c r="E15">
        <v>1010</v>
      </c>
    </row>
    <row r="16" spans="1:5" x14ac:dyDescent="0.25">
      <c r="A16">
        <v>15</v>
      </c>
      <c r="B16" s="1" t="s">
        <v>19</v>
      </c>
      <c r="C16">
        <v>1752753</v>
      </c>
      <c r="D16">
        <v>0.80449999999999999</v>
      </c>
      <c r="E16">
        <v>998</v>
      </c>
    </row>
    <row r="17" spans="1:5" x14ac:dyDescent="0.25">
      <c r="A17">
        <v>16</v>
      </c>
      <c r="B17" s="1" t="s">
        <v>20</v>
      </c>
      <c r="C17">
        <v>1703300</v>
      </c>
      <c r="D17">
        <v>0.70509999999999995</v>
      </c>
      <c r="E17">
        <v>956</v>
      </c>
    </row>
    <row r="18" spans="1:5" x14ac:dyDescent="0.25">
      <c r="A18">
        <v>17</v>
      </c>
      <c r="B18" s="1" t="s">
        <v>21</v>
      </c>
      <c r="C18">
        <v>1659456</v>
      </c>
      <c r="D18">
        <v>0.73709999999999998</v>
      </c>
      <c r="E18">
        <v>974</v>
      </c>
    </row>
    <row r="19" spans="1:5" x14ac:dyDescent="0.25">
      <c r="A19">
        <v>18</v>
      </c>
      <c r="B19" s="1" t="s">
        <v>22</v>
      </c>
      <c r="C19">
        <v>1597668</v>
      </c>
      <c r="D19">
        <v>0.77400000000000002</v>
      </c>
      <c r="E19">
        <v>950</v>
      </c>
    </row>
    <row r="20" spans="1:5" x14ac:dyDescent="0.25">
      <c r="A20">
        <v>19</v>
      </c>
      <c r="B20" s="1" t="s">
        <v>23</v>
      </c>
      <c r="C20">
        <v>1536401</v>
      </c>
      <c r="D20">
        <v>0.74390000000000001</v>
      </c>
      <c r="E20">
        <v>979</v>
      </c>
    </row>
    <row r="21" spans="1:5" x14ac:dyDescent="0.25">
      <c r="A21">
        <v>20</v>
      </c>
      <c r="B21" s="1" t="s">
        <v>24</v>
      </c>
      <c r="C21">
        <v>1437169</v>
      </c>
      <c r="D21">
        <v>0.84060000000000001</v>
      </c>
      <c r="E21">
        <v>979</v>
      </c>
    </row>
    <row r="22" spans="1:5" x14ac:dyDescent="0.25">
      <c r="A22">
        <v>21</v>
      </c>
      <c r="B22" s="1" t="s">
        <v>25</v>
      </c>
      <c r="C22">
        <v>1389920</v>
      </c>
      <c r="D22">
        <v>0.68089999999999995</v>
      </c>
      <c r="E22">
        <v>986</v>
      </c>
    </row>
    <row r="23" spans="1:5" x14ac:dyDescent="0.25">
      <c r="A23">
        <v>22</v>
      </c>
      <c r="B23" s="1" t="s">
        <v>26</v>
      </c>
      <c r="C23">
        <v>1255104</v>
      </c>
      <c r="D23">
        <v>0.6976</v>
      </c>
      <c r="E23">
        <v>972</v>
      </c>
    </row>
    <row r="24" spans="1:5" x14ac:dyDescent="0.25">
      <c r="A24">
        <v>23</v>
      </c>
      <c r="B24" s="1" t="s">
        <v>27</v>
      </c>
      <c r="C24">
        <v>1177361</v>
      </c>
      <c r="D24">
        <v>0.86240000000000006</v>
      </c>
      <c r="E24">
        <v>1094</v>
      </c>
    </row>
    <row r="25" spans="1:5" x14ac:dyDescent="0.25">
      <c r="A25">
        <v>24</v>
      </c>
      <c r="B25" s="1" t="s">
        <v>28</v>
      </c>
      <c r="C25">
        <v>1174271</v>
      </c>
      <c r="D25">
        <v>0.51829999999999998</v>
      </c>
      <c r="E25">
        <v>989</v>
      </c>
    </row>
    <row r="26" spans="1:5" x14ac:dyDescent="0.25">
      <c r="A26">
        <v>25</v>
      </c>
      <c r="B26" s="1" t="s">
        <v>29</v>
      </c>
      <c r="C26">
        <v>1137961</v>
      </c>
      <c r="D26">
        <v>0.79249999999999998</v>
      </c>
      <c r="E26">
        <v>1008</v>
      </c>
    </row>
    <row r="27" spans="1:5" x14ac:dyDescent="0.25">
      <c r="A27">
        <v>26</v>
      </c>
      <c r="B27" s="1" t="s">
        <v>30</v>
      </c>
      <c r="C27">
        <v>1082636</v>
      </c>
      <c r="D27">
        <v>0.69220000000000004</v>
      </c>
      <c r="E27">
        <v>976</v>
      </c>
    </row>
    <row r="28" spans="1:5" x14ac:dyDescent="0.25">
      <c r="A28">
        <v>27</v>
      </c>
      <c r="B28" s="1" t="s">
        <v>31</v>
      </c>
      <c r="C28">
        <v>1064570</v>
      </c>
      <c r="D28">
        <v>0.75119999999999998</v>
      </c>
      <c r="E28">
        <v>982</v>
      </c>
    </row>
    <row r="29" spans="1:5" x14ac:dyDescent="0.25">
      <c r="A29">
        <v>28</v>
      </c>
      <c r="B29" s="1" t="s">
        <v>32</v>
      </c>
      <c r="C29">
        <v>1020791</v>
      </c>
      <c r="D29">
        <v>0.61429999999999996</v>
      </c>
      <c r="E29">
        <v>993</v>
      </c>
    </row>
    <row r="30" spans="1:5" x14ac:dyDescent="0.25">
      <c r="A30">
        <v>29</v>
      </c>
      <c r="B30" s="1" t="s">
        <v>33</v>
      </c>
      <c r="C30">
        <v>990923</v>
      </c>
      <c r="D30">
        <v>0.77929999999999999</v>
      </c>
      <c r="E30">
        <v>946</v>
      </c>
    </row>
    <row r="31" spans="1:5" x14ac:dyDescent="0.25">
      <c r="A31">
        <v>30</v>
      </c>
      <c r="B31" s="1" t="s">
        <v>34</v>
      </c>
      <c r="C31">
        <v>554519</v>
      </c>
      <c r="D31">
        <v>0.82609999999999995</v>
      </c>
      <c r="E31">
        <v>1019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17" sqref="A17"/>
    </sheetView>
  </sheetViews>
  <sheetFormatPr defaultRowHeight="15" x14ac:dyDescent="0.25"/>
  <cols>
    <col min="1" max="1" width="20" customWidth="1"/>
    <col min="4" max="4" width="11.7109375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15</v>
      </c>
      <c r="B2">
        <v>14056</v>
      </c>
      <c r="C2">
        <v>0</v>
      </c>
      <c r="D2">
        <v>7070</v>
      </c>
      <c r="E2">
        <v>98</v>
      </c>
    </row>
    <row r="3" spans="1:5" x14ac:dyDescent="0.25">
      <c r="A3" t="s">
        <v>31</v>
      </c>
      <c r="B3">
        <v>10913</v>
      </c>
      <c r="C3">
        <v>61</v>
      </c>
      <c r="D3">
        <v>6364</v>
      </c>
      <c r="E3">
        <v>115</v>
      </c>
    </row>
    <row r="4" spans="1:5" x14ac:dyDescent="0.25">
      <c r="A4" t="s">
        <v>40</v>
      </c>
      <c r="B4">
        <v>23632</v>
      </c>
      <c r="C4">
        <v>200</v>
      </c>
      <c r="D4">
        <v>12540</v>
      </c>
      <c r="E4">
        <v>251</v>
      </c>
    </row>
    <row r="5" spans="1:5" x14ac:dyDescent="0.25">
      <c r="A5" t="s">
        <v>18</v>
      </c>
      <c r="B5">
        <v>28148</v>
      </c>
      <c r="C5">
        <v>153</v>
      </c>
      <c r="D5">
        <v>9697</v>
      </c>
      <c r="E5">
        <v>239</v>
      </c>
    </row>
    <row r="6" spans="1:5" x14ac:dyDescent="0.25">
      <c r="A6" t="s">
        <v>22</v>
      </c>
      <c r="B6">
        <v>11431</v>
      </c>
      <c r="C6">
        <v>54</v>
      </c>
      <c r="D6">
        <v>5354</v>
      </c>
      <c r="E6">
        <v>139</v>
      </c>
    </row>
    <row r="7" spans="1:5" x14ac:dyDescent="0.25">
      <c r="A7" t="s">
        <v>41</v>
      </c>
      <c r="B7">
        <v>52606</v>
      </c>
      <c r="C7">
        <v>31</v>
      </c>
      <c r="D7">
        <v>21543</v>
      </c>
      <c r="E7">
        <v>611</v>
      </c>
    </row>
    <row r="8" spans="1:5" x14ac:dyDescent="0.25">
      <c r="A8" t="s">
        <v>14</v>
      </c>
      <c r="B8">
        <v>14751</v>
      </c>
      <c r="C8">
        <v>119</v>
      </c>
      <c r="D8">
        <v>8101</v>
      </c>
      <c r="E8">
        <v>126</v>
      </c>
    </row>
    <row r="9" spans="1:5" x14ac:dyDescent="0.25">
      <c r="A9" t="s">
        <v>27</v>
      </c>
      <c r="B9">
        <v>23180</v>
      </c>
      <c r="C9">
        <v>2</v>
      </c>
      <c r="D9">
        <v>12661</v>
      </c>
      <c r="E9">
        <v>132</v>
      </c>
    </row>
    <row r="10" spans="1:5" x14ac:dyDescent="0.25">
      <c r="A10" t="s">
        <v>6</v>
      </c>
      <c r="B10">
        <v>26602</v>
      </c>
      <c r="C10">
        <v>2</v>
      </c>
      <c r="D10">
        <v>14429</v>
      </c>
      <c r="E10">
        <v>243</v>
      </c>
    </row>
    <row r="11" spans="1:5" x14ac:dyDescent="0.25">
      <c r="A11" t="s">
        <v>20</v>
      </c>
      <c r="B11">
        <v>8188</v>
      </c>
      <c r="C11">
        <v>5</v>
      </c>
      <c r="D11">
        <v>4806</v>
      </c>
      <c r="E11">
        <v>156</v>
      </c>
    </row>
    <row r="12" spans="1:5" x14ac:dyDescent="0.25">
      <c r="A12" t="s">
        <v>12</v>
      </c>
      <c r="B12">
        <v>33230</v>
      </c>
      <c r="C12">
        <v>39</v>
      </c>
      <c r="D12">
        <v>14334</v>
      </c>
      <c r="E12">
        <v>453</v>
      </c>
    </row>
    <row r="13" spans="1:5" x14ac:dyDescent="0.25">
      <c r="A13" t="s">
        <v>16</v>
      </c>
      <c r="B13">
        <v>22141</v>
      </c>
      <c r="C13">
        <v>404</v>
      </c>
      <c r="D13">
        <v>12147</v>
      </c>
      <c r="E13">
        <v>448</v>
      </c>
    </row>
    <row r="14" spans="1:5" x14ac:dyDescent="0.25">
      <c r="A14" t="s">
        <v>23</v>
      </c>
      <c r="B14">
        <v>10092</v>
      </c>
      <c r="C14">
        <v>88</v>
      </c>
      <c r="D14">
        <v>3876</v>
      </c>
      <c r="E14">
        <v>91</v>
      </c>
    </row>
    <row r="15" spans="1:5" x14ac:dyDescent="0.25">
      <c r="A15" t="s">
        <v>24</v>
      </c>
      <c r="B15">
        <v>14503</v>
      </c>
      <c r="C15">
        <v>158</v>
      </c>
      <c r="D15">
        <v>5797</v>
      </c>
      <c r="E15">
        <v>76</v>
      </c>
    </row>
    <row r="16" spans="1:5" x14ac:dyDescent="0.25">
      <c r="A16" t="s">
        <v>30</v>
      </c>
      <c r="B16">
        <v>8342</v>
      </c>
      <c r="C16">
        <v>37</v>
      </c>
      <c r="D16">
        <v>4050</v>
      </c>
      <c r="E16">
        <v>58</v>
      </c>
    </row>
    <row r="17" spans="1:5" x14ac:dyDescent="0.25">
      <c r="A17" t="s">
        <v>33</v>
      </c>
      <c r="B17">
        <v>19285</v>
      </c>
      <c r="C17">
        <v>14</v>
      </c>
      <c r="D17">
        <v>5474</v>
      </c>
      <c r="E17">
        <v>65</v>
      </c>
    </row>
    <row r="18" spans="1:5" x14ac:dyDescent="0.25">
      <c r="A18" t="s">
        <v>10</v>
      </c>
      <c r="B18">
        <v>38977</v>
      </c>
      <c r="C18">
        <v>0</v>
      </c>
      <c r="D18">
        <v>23558</v>
      </c>
      <c r="E18">
        <v>364</v>
      </c>
    </row>
    <row r="19" spans="1:5" x14ac:dyDescent="0.25">
      <c r="A19" t="s">
        <v>42</v>
      </c>
      <c r="B19">
        <v>6929</v>
      </c>
      <c r="C19">
        <v>27</v>
      </c>
      <c r="D19">
        <v>2579</v>
      </c>
      <c r="E19">
        <v>62</v>
      </c>
    </row>
    <row r="20" spans="1:5" x14ac:dyDescent="0.25">
      <c r="A20" t="s">
        <v>21</v>
      </c>
      <c r="B20">
        <v>14309</v>
      </c>
      <c r="C20">
        <v>70</v>
      </c>
      <c r="D20">
        <v>3936</v>
      </c>
      <c r="E20">
        <v>46</v>
      </c>
    </row>
    <row r="21" spans="1:5" x14ac:dyDescent="0.25">
      <c r="A21" t="s">
        <v>13</v>
      </c>
      <c r="B21">
        <v>22169</v>
      </c>
      <c r="C21">
        <v>408</v>
      </c>
      <c r="D21">
        <v>10501</v>
      </c>
      <c r="E21">
        <v>230</v>
      </c>
    </row>
    <row r="22" spans="1:5" x14ac:dyDescent="0.25">
      <c r="A22" t="s">
        <v>34</v>
      </c>
      <c r="B22">
        <v>5907</v>
      </c>
      <c r="C22">
        <v>15</v>
      </c>
      <c r="D22">
        <v>1740</v>
      </c>
      <c r="E22">
        <v>27</v>
      </c>
    </row>
    <row r="23" spans="1:5" x14ac:dyDescent="0.25">
      <c r="A23" t="s">
        <v>19</v>
      </c>
      <c r="B23">
        <v>21995</v>
      </c>
      <c r="C23">
        <v>283</v>
      </c>
      <c r="D23">
        <v>9656</v>
      </c>
      <c r="E23">
        <v>221</v>
      </c>
    </row>
    <row r="24" spans="1:5" x14ac:dyDescent="0.25">
      <c r="A24" t="s">
        <v>43</v>
      </c>
      <c r="B24">
        <v>386742</v>
      </c>
      <c r="C24">
        <v>0</v>
      </c>
      <c r="D24">
        <v>167122</v>
      </c>
      <c r="E24">
        <v>3402</v>
      </c>
    </row>
    <row r="25" spans="1:5" x14ac:dyDescent="0.25">
      <c r="A25" t="s">
        <v>44</v>
      </c>
      <c r="B25">
        <v>14446</v>
      </c>
      <c r="C25">
        <v>11</v>
      </c>
      <c r="D25">
        <v>7186</v>
      </c>
      <c r="E25">
        <v>148</v>
      </c>
    </row>
    <row r="26" spans="1:5" x14ac:dyDescent="0.25">
      <c r="A26" t="s">
        <v>45</v>
      </c>
      <c r="B26">
        <v>13931</v>
      </c>
      <c r="C26">
        <v>0</v>
      </c>
      <c r="D26">
        <v>5192</v>
      </c>
      <c r="E26">
        <v>97</v>
      </c>
    </row>
    <row r="27" spans="1:5" x14ac:dyDescent="0.25">
      <c r="A27" t="s">
        <v>25</v>
      </c>
      <c r="B27">
        <v>13880</v>
      </c>
      <c r="C27">
        <v>0</v>
      </c>
      <c r="D27">
        <v>7625</v>
      </c>
      <c r="E27">
        <v>193</v>
      </c>
    </row>
    <row r="28" spans="1:5" x14ac:dyDescent="0.25">
      <c r="A28" t="s">
        <v>17</v>
      </c>
      <c r="B28">
        <v>19593</v>
      </c>
      <c r="C28">
        <v>6</v>
      </c>
      <c r="D28">
        <v>6671</v>
      </c>
      <c r="E28">
        <v>87</v>
      </c>
    </row>
    <row r="29" spans="1:5" x14ac:dyDescent="0.25">
      <c r="A29" t="s">
        <v>8</v>
      </c>
      <c r="B29">
        <v>25082</v>
      </c>
      <c r="C29">
        <v>139</v>
      </c>
      <c r="D29">
        <v>7153</v>
      </c>
      <c r="E29">
        <v>205</v>
      </c>
    </row>
    <row r="30" spans="1:5" x14ac:dyDescent="0.25">
      <c r="A30" t="s">
        <v>26</v>
      </c>
      <c r="B30">
        <v>12997</v>
      </c>
      <c r="C30">
        <v>2</v>
      </c>
      <c r="D30">
        <v>4848</v>
      </c>
      <c r="E30">
        <v>75</v>
      </c>
    </row>
    <row r="31" spans="1:5" x14ac:dyDescent="0.25">
      <c r="A31" t="s">
        <v>46</v>
      </c>
      <c r="B31">
        <v>10781</v>
      </c>
      <c r="C31">
        <v>6</v>
      </c>
      <c r="D31">
        <v>6074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E1" workbookViewId="0">
      <selection activeCell="B26" sqref="B26"/>
    </sheetView>
  </sheetViews>
  <sheetFormatPr defaultRowHeight="15" x14ac:dyDescent="0.25"/>
  <cols>
    <col min="1" max="1" width="7.5703125" bestFit="1" customWidth="1"/>
    <col min="2" max="2" width="15.85546875" bestFit="1" customWidth="1"/>
    <col min="3" max="3" width="31.28515625" bestFit="1" customWidth="1"/>
    <col min="4" max="4" width="35.5703125" bestFit="1" customWidth="1"/>
    <col min="5" max="5" width="30.7109375" bestFit="1" customWidth="1"/>
    <col min="6" max="7" width="47.7109375" customWidth="1"/>
    <col min="8" max="8" width="10.7109375" bestFit="1" customWidth="1"/>
    <col min="9" max="9" width="17.28515625" customWidth="1"/>
    <col min="10" max="10" width="14.28515625" customWidth="1"/>
    <col min="11" max="11" width="11.7109375" customWidth="1"/>
    <col min="12" max="12" width="15.7109375" customWidth="1"/>
  </cols>
  <sheetData>
    <row r="1" spans="1:12" x14ac:dyDescent="0.25">
      <c r="A1" t="s">
        <v>47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143</v>
      </c>
      <c r="H1" t="s">
        <v>52</v>
      </c>
      <c r="I1" t="s">
        <v>53</v>
      </c>
      <c r="J1" t="s">
        <v>54</v>
      </c>
      <c r="K1" t="s">
        <v>144</v>
      </c>
      <c r="L1" t="s">
        <v>145</v>
      </c>
    </row>
    <row r="2" spans="1:12" x14ac:dyDescent="0.25">
      <c r="A2">
        <v>1</v>
      </c>
      <c r="B2" s="3" t="s">
        <v>15</v>
      </c>
      <c r="C2" s="1" t="s">
        <v>55</v>
      </c>
      <c r="D2" s="1" t="s">
        <v>56</v>
      </c>
      <c r="E2" s="1" t="s">
        <v>57</v>
      </c>
      <c r="F2" s="1" t="s">
        <v>58</v>
      </c>
      <c r="G2" s="1" t="str">
        <f>_xlfn.CONCAT(Table_2[[#This Row],[Name of the Health Facility]], " , ",Table_2[[#This Row],[Address of the Health Fcility]])</f>
        <v>District Hospital , DH Navanagar Bagalkot</v>
      </c>
      <c r="H2">
        <v>587103</v>
      </c>
      <c r="I2" s="1" t="s">
        <v>59</v>
      </c>
      <c r="J2">
        <v>257</v>
      </c>
      <c r="K2" s="1">
        <v>16.163176947999901</v>
      </c>
      <c r="L2" s="1">
        <v>75.665773036000004</v>
      </c>
    </row>
    <row r="3" spans="1:12" x14ac:dyDescent="0.25">
      <c r="A3">
        <v>2</v>
      </c>
      <c r="B3" s="6" t="s">
        <v>10</v>
      </c>
      <c r="C3" s="1" t="s">
        <v>55</v>
      </c>
      <c r="D3" s="1" t="s">
        <v>56</v>
      </c>
      <c r="E3" s="1" t="s">
        <v>57</v>
      </c>
      <c r="F3" s="1" t="s">
        <v>60</v>
      </c>
      <c r="G3" s="1" t="str">
        <f>_xlfn.CONCAT(Table_2[[#This Row],[Name of the Health Facility]], " , ",Table_2[[#This Row],[Address of the Health Fcility]])</f>
        <v>District Hospital , Modaliar DH_x000D_
Rajkumar Road Sangam Circle</v>
      </c>
      <c r="H3">
        <v>583101</v>
      </c>
      <c r="I3" s="1" t="s">
        <v>61</v>
      </c>
      <c r="J3">
        <v>210</v>
      </c>
      <c r="K3" s="1">
        <v>15.1475945058855</v>
      </c>
      <c r="L3" s="1">
        <v>76.921689951826394</v>
      </c>
    </row>
    <row r="4" spans="1:12" x14ac:dyDescent="0.25">
      <c r="A4">
        <v>3</v>
      </c>
      <c r="B4" s="3" t="s">
        <v>43</v>
      </c>
      <c r="C4" s="1" t="s">
        <v>62</v>
      </c>
      <c r="D4" s="1" t="s">
        <v>56</v>
      </c>
      <c r="E4" s="1" t="s">
        <v>57</v>
      </c>
      <c r="F4" s="1" t="s">
        <v>63</v>
      </c>
      <c r="G4" s="1" t="str">
        <f>_xlfn.CONCAT(Table_2[[#This Row],[Name of the Health Facility]], " , ",Table_2[[#This Row],[Address of the Health Fcility]])</f>
        <v>Bowring Medical College , BOWRING LADY CURZON, Lady Curzon road, Shivajinagara, Bengaluru - 560001</v>
      </c>
      <c r="H4">
        <v>560001</v>
      </c>
      <c r="I4" s="1" t="s">
        <v>64</v>
      </c>
      <c r="J4">
        <v>260</v>
      </c>
      <c r="K4" s="1">
        <v>12.9740522378283</v>
      </c>
      <c r="L4" s="1">
        <v>77.594573463996895</v>
      </c>
    </row>
    <row r="5" spans="1:12" x14ac:dyDescent="0.25">
      <c r="A5">
        <v>4</v>
      </c>
      <c r="B5" s="3" t="s">
        <v>43</v>
      </c>
      <c r="C5" s="1" t="s">
        <v>65</v>
      </c>
      <c r="D5" s="1" t="s">
        <v>56</v>
      </c>
      <c r="E5" s="1" t="s">
        <v>66</v>
      </c>
      <c r="F5" s="1" t="s">
        <v>67</v>
      </c>
      <c r="G5" s="1" t="str">
        <f>_xlfn.CONCAT(Table_2[[#This Row],[Name of the Health Facility]], " , ",Table_2[[#This Row],[Address of the Health Fcility]])</f>
        <v>RajaRajeshwari Medical College , Kengeri, Bengaluru</v>
      </c>
      <c r="H5">
        <v>560074</v>
      </c>
      <c r="I5" s="1" t="s">
        <v>68</v>
      </c>
      <c r="J5">
        <v>800</v>
      </c>
      <c r="K5" s="1">
        <v>12.9100789420747</v>
      </c>
      <c r="L5" s="1">
        <v>77.479600953471802</v>
      </c>
    </row>
    <row r="6" spans="1:12" x14ac:dyDescent="0.25">
      <c r="A6">
        <v>5</v>
      </c>
      <c r="B6" s="3" t="s">
        <v>43</v>
      </c>
      <c r="C6" s="1" t="s">
        <v>69</v>
      </c>
      <c r="D6" s="1" t="s">
        <v>56</v>
      </c>
      <c r="E6" s="1" t="s">
        <v>57</v>
      </c>
      <c r="F6" s="1" t="s">
        <v>70</v>
      </c>
      <c r="G6" s="1" t="str">
        <f>_xlfn.CONCAT(Table_2[[#This Row],[Name of the Health Facility]], " , ",Table_2[[#This Row],[Address of the Health Fcility]])</f>
        <v>Victoria Hospital , BMCRI Fort Road near City Market, New Taragupet, Bengaluru - 560002</v>
      </c>
      <c r="H6">
        <v>560002</v>
      </c>
      <c r="I6" s="1" t="s">
        <v>71</v>
      </c>
      <c r="J6">
        <v>900</v>
      </c>
      <c r="K6" s="1">
        <v>13.440546378912201</v>
      </c>
      <c r="L6" s="1">
        <v>77.426504044734401</v>
      </c>
    </row>
    <row r="7" spans="1:12" ht="45" x14ac:dyDescent="0.25">
      <c r="A7">
        <v>6</v>
      </c>
      <c r="B7" s="3" t="s">
        <v>43</v>
      </c>
      <c r="C7" s="1" t="s">
        <v>72</v>
      </c>
      <c r="D7" s="1" t="s">
        <v>56</v>
      </c>
      <c r="E7" s="1" t="s">
        <v>73</v>
      </c>
      <c r="F7" s="8" t="s">
        <v>141</v>
      </c>
      <c r="G7" s="8" t="str">
        <f>_xlfn.CONCAT(Table_2[[#This Row],[Name of the Health Facility]], " , ",Table_2[[#This Row],[Address of the Health Fcility]])</f>
        <v>Command Hospital , Command Hospital, BengalureCommand Hospital Air Force Bangalore, Agaram Post, Old Airport Road, Bengaluru - 560007</v>
      </c>
      <c r="H7">
        <v>560007</v>
      </c>
      <c r="I7" s="1" t="s">
        <v>73</v>
      </c>
      <c r="K7" s="1">
        <v>12.9651071713285</v>
      </c>
      <c r="L7" s="1">
        <v>77.629029149065104</v>
      </c>
    </row>
    <row r="8" spans="1:12" x14ac:dyDescent="0.25">
      <c r="A8">
        <v>7</v>
      </c>
      <c r="B8" s="3" t="s">
        <v>43</v>
      </c>
      <c r="C8" s="1" t="s">
        <v>74</v>
      </c>
      <c r="D8" s="1" t="s">
        <v>56</v>
      </c>
      <c r="E8" s="1" t="s">
        <v>73</v>
      </c>
      <c r="F8" s="1" t="s">
        <v>142</v>
      </c>
      <c r="G8" s="1" t="str">
        <f>_xlfn.CONCAT(Table_2[[#This Row],[Name of the Health Facility]], " , ",Table_2[[#This Row],[Address of the Health Fcility]])</f>
        <v>HAL Hospital , HAL Airport Road, Kodihalli, Bengaluru, Karnataka 560017, India</v>
      </c>
      <c r="H8">
        <v>560017</v>
      </c>
      <c r="I8" s="1" t="s">
        <v>73</v>
      </c>
      <c r="K8" s="1">
        <v>12.955933667783301</v>
      </c>
      <c r="L8" s="1">
        <v>77.658271767317302</v>
      </c>
    </row>
    <row r="9" spans="1:12" x14ac:dyDescent="0.25">
      <c r="A9">
        <v>8</v>
      </c>
      <c r="B9" s="6" t="s">
        <v>6</v>
      </c>
      <c r="C9" s="1" t="s">
        <v>75</v>
      </c>
      <c r="D9" s="1" t="s">
        <v>56</v>
      </c>
      <c r="E9" s="1" t="s">
        <v>76</v>
      </c>
      <c r="F9" s="1" t="s">
        <v>77</v>
      </c>
      <c r="G9" s="1" t="str">
        <f>_xlfn.CONCAT(Table_2[[#This Row],[Name of the Health Facility]], " , ",Table_2[[#This Row],[Address of the Health Fcility]])</f>
        <v>BIMS , Dr B R Ambedkar Road, Belagavi</v>
      </c>
      <c r="H9">
        <v>590001</v>
      </c>
      <c r="I9" s="1" t="s">
        <v>78</v>
      </c>
      <c r="J9">
        <v>750</v>
      </c>
      <c r="K9" s="1">
        <v>15.871230902622299</v>
      </c>
      <c r="L9" s="1">
        <v>74.522664697192099</v>
      </c>
    </row>
    <row r="10" spans="1:12" x14ac:dyDescent="0.25">
      <c r="A10">
        <v>9</v>
      </c>
      <c r="B10" s="1" t="s">
        <v>20</v>
      </c>
      <c r="C10" s="1" t="s">
        <v>79</v>
      </c>
      <c r="D10" s="1" t="s">
        <v>56</v>
      </c>
      <c r="E10" s="1" t="s">
        <v>57</v>
      </c>
      <c r="F10" s="1" t="s">
        <v>80</v>
      </c>
      <c r="G10" s="1" t="str">
        <f>_xlfn.CONCAT(Table_2[[#This Row],[Name of the Health Facility]], " , ",Table_2[[#This Row],[Address of the Health Fcility]])</f>
        <v>BRIMS , BRIMS Udgir Road, Bidar</v>
      </c>
      <c r="H10">
        <v>585401</v>
      </c>
      <c r="I10" s="1" t="s">
        <v>81</v>
      </c>
      <c r="J10">
        <v>1100</v>
      </c>
      <c r="K10" s="1">
        <v>17.914506224542102</v>
      </c>
      <c r="L10" s="1">
        <v>77.515806121178201</v>
      </c>
    </row>
    <row r="11" spans="1:12" x14ac:dyDescent="0.25">
      <c r="A11">
        <v>10</v>
      </c>
      <c r="B11" s="5" t="s">
        <v>42</v>
      </c>
      <c r="C11" s="1" t="s">
        <v>82</v>
      </c>
      <c r="D11" s="1" t="s">
        <v>56</v>
      </c>
      <c r="E11" s="1" t="s">
        <v>76</v>
      </c>
      <c r="F11" s="1" t="s">
        <v>83</v>
      </c>
      <c r="G11" s="1" t="str">
        <f>_xlfn.CONCAT(Table_2[[#This Row],[Name of the Health Facility]], " , ",Table_2[[#This Row],[Address of the Health Fcility]])</f>
        <v>CIMS , B Rachaiah Double Road, Chamarajnagar</v>
      </c>
      <c r="H11">
        <v>571313</v>
      </c>
      <c r="I11" s="1" t="s">
        <v>84</v>
      </c>
      <c r="J11">
        <v>300</v>
      </c>
      <c r="K11" s="1">
        <v>11.927643248148099</v>
      </c>
      <c r="L11" s="1">
        <v>76.935083462962893</v>
      </c>
    </row>
    <row r="12" spans="1:12" x14ac:dyDescent="0.25">
      <c r="A12">
        <v>11</v>
      </c>
      <c r="B12" s="6" t="s">
        <v>26</v>
      </c>
      <c r="C12" s="1" t="s">
        <v>55</v>
      </c>
      <c r="D12" s="1" t="s">
        <v>56</v>
      </c>
      <c r="E12" s="1" t="s">
        <v>57</v>
      </c>
      <c r="F12" s="1" t="s">
        <v>85</v>
      </c>
      <c r="G12" s="1" t="str">
        <f>_xlfn.CONCAT(Table_2[[#This Row],[Name of the Health Facility]], " , ",Table_2[[#This Row],[Address of the Health Fcility]])</f>
        <v>District Hospital , DH Chikkaballapur_x000D_
Chikkaballapur, Karnataka</v>
      </c>
      <c r="H12">
        <v>562101</v>
      </c>
      <c r="I12" s="1" t="s">
        <v>86</v>
      </c>
      <c r="J12">
        <v>300</v>
      </c>
      <c r="K12" s="1">
        <v>13.433282333333301</v>
      </c>
      <c r="L12" s="1">
        <v>77.729259099999993</v>
      </c>
    </row>
    <row r="13" spans="1:12" x14ac:dyDescent="0.25">
      <c r="A13">
        <v>12</v>
      </c>
      <c r="B13" s="2" t="s">
        <v>45</v>
      </c>
      <c r="C13" s="1" t="s">
        <v>55</v>
      </c>
      <c r="D13" s="1" t="s">
        <v>56</v>
      </c>
      <c r="E13" s="1" t="s">
        <v>57</v>
      </c>
      <c r="F13" s="1" t="s">
        <v>87</v>
      </c>
      <c r="G13" s="1" t="str">
        <f>_xlfn.CONCAT(Table_2[[#This Row],[Name of the Health Facility]], " , ",Table_2[[#This Row],[Address of the Health Fcility]])</f>
        <v>District Hospital , Near Azad park circle, Chikkamagaluru</v>
      </c>
      <c r="H13">
        <v>577101</v>
      </c>
      <c r="I13" s="1" t="s">
        <v>88</v>
      </c>
      <c r="J13">
        <v>400</v>
      </c>
      <c r="K13" s="1">
        <v>13.324058601105</v>
      </c>
      <c r="L13" s="1">
        <v>75.777816475496707</v>
      </c>
    </row>
    <row r="14" spans="1:12" x14ac:dyDescent="0.25">
      <c r="A14">
        <v>13</v>
      </c>
      <c r="B14" s="3" t="s">
        <v>21</v>
      </c>
      <c r="C14" s="1" t="s">
        <v>55</v>
      </c>
      <c r="D14" s="1" t="s">
        <v>56</v>
      </c>
      <c r="E14" s="1" t="s">
        <v>57</v>
      </c>
      <c r="F14" s="1" t="s">
        <v>89</v>
      </c>
      <c r="G14" s="1" t="str">
        <f>_xlfn.CONCAT(Table_2[[#This Row],[Name of the Health Facility]], " , ",Table_2[[#This Row],[Address of the Health Fcility]])</f>
        <v>District Hospital , DH P B Road Chitradurga</v>
      </c>
      <c r="H14">
        <v>577501</v>
      </c>
      <c r="I14" s="1" t="s">
        <v>90</v>
      </c>
      <c r="J14">
        <v>450</v>
      </c>
      <c r="K14" s="1">
        <v>14.226764275362299</v>
      </c>
      <c r="L14" s="1">
        <v>76.405925404347798</v>
      </c>
    </row>
    <row r="15" spans="1:12" x14ac:dyDescent="0.25">
      <c r="A15">
        <v>14</v>
      </c>
      <c r="B15" s="3" t="s">
        <v>13</v>
      </c>
      <c r="C15" s="1" t="s">
        <v>91</v>
      </c>
      <c r="D15" s="1" t="s">
        <v>56</v>
      </c>
      <c r="E15" s="1" t="s">
        <v>57</v>
      </c>
      <c r="F15" s="1" t="s">
        <v>92</v>
      </c>
      <c r="G15" s="1" t="str">
        <f>_xlfn.CONCAT(Table_2[[#This Row],[Name of the Health Facility]], " , ",Table_2[[#This Row],[Address of the Health Fcility]])</f>
        <v>Chigateri Hospital , P J Extension, Shamnur Road Davangere</v>
      </c>
      <c r="H15">
        <v>577004</v>
      </c>
      <c r="I15" s="1" t="s">
        <v>93</v>
      </c>
      <c r="J15">
        <v>930</v>
      </c>
      <c r="K15" s="1">
        <v>14.458684545683401</v>
      </c>
      <c r="L15" s="1">
        <v>75.912477507594701</v>
      </c>
    </row>
    <row r="16" spans="1:12" x14ac:dyDescent="0.25">
      <c r="A16">
        <v>15</v>
      </c>
      <c r="B16" s="6" t="s">
        <v>16</v>
      </c>
      <c r="C16" s="1" t="s">
        <v>94</v>
      </c>
      <c r="D16" s="1" t="s">
        <v>56</v>
      </c>
      <c r="E16" s="1" t="s">
        <v>57</v>
      </c>
      <c r="F16" s="1" t="s">
        <v>95</v>
      </c>
      <c r="G16" s="1" t="str">
        <f>_xlfn.CONCAT(Table_2[[#This Row],[Name of the Health Facility]], " , ",Table_2[[#This Row],[Address of the Health Fcility]])</f>
        <v>KIMS, Hubli , VIDYANAGAR, PB ROAD, HUBBALLI</v>
      </c>
      <c r="H16">
        <v>580022</v>
      </c>
      <c r="I16" s="1" t="s">
        <v>96</v>
      </c>
      <c r="J16">
        <v>250</v>
      </c>
      <c r="K16" s="1">
        <v>15.361511855666899</v>
      </c>
      <c r="L16" s="1">
        <v>75.129308236804505</v>
      </c>
    </row>
    <row r="17" spans="1:12" x14ac:dyDescent="0.25">
      <c r="A17">
        <v>16</v>
      </c>
      <c r="B17" s="6" t="s">
        <v>12</v>
      </c>
      <c r="C17" s="1" t="s">
        <v>97</v>
      </c>
      <c r="D17" s="1" t="s">
        <v>56</v>
      </c>
      <c r="E17" s="1" t="s">
        <v>57</v>
      </c>
      <c r="F17" s="1" t="s">
        <v>98</v>
      </c>
      <c r="G17" s="1" t="str">
        <f>_xlfn.CONCAT(Table_2[[#This Row],[Name of the Health Facility]], " , ",Table_2[[#This Row],[Address of the Health Fcility]])</f>
        <v>Wenlock Hospital , Wenlock DH</v>
      </c>
      <c r="H17">
        <v>575001</v>
      </c>
      <c r="I17" s="1" t="s">
        <v>99</v>
      </c>
      <c r="J17">
        <v>905</v>
      </c>
      <c r="K17" s="1">
        <v>12.863321694423499</v>
      </c>
      <c r="L17" s="1">
        <v>74.857434639612407</v>
      </c>
    </row>
    <row r="18" spans="1:12" x14ac:dyDescent="0.25">
      <c r="A18">
        <v>17</v>
      </c>
      <c r="B18" s="3" t="s">
        <v>31</v>
      </c>
      <c r="C18" s="1" t="s">
        <v>100</v>
      </c>
      <c r="D18" s="1" t="s">
        <v>56</v>
      </c>
      <c r="E18" s="1" t="s">
        <v>76</v>
      </c>
      <c r="F18" s="1" t="s">
        <v>101</v>
      </c>
      <c r="G18" s="1" t="str">
        <f>_xlfn.CONCAT(Table_2[[#This Row],[Name of the Health Facility]], " , ",Table_2[[#This Row],[Address of the Health Fcility]])</f>
        <v>GIMS , Mallasamudra Mulagund Road Gadag</v>
      </c>
      <c r="H18">
        <v>582103</v>
      </c>
      <c r="I18" s="1" t="s">
        <v>102</v>
      </c>
      <c r="J18">
        <v>250</v>
      </c>
      <c r="K18" s="1">
        <v>15.413143347368401</v>
      </c>
      <c r="L18" s="1">
        <v>75.620476300000007</v>
      </c>
    </row>
    <row r="19" spans="1:12" x14ac:dyDescent="0.25">
      <c r="A19">
        <v>18</v>
      </c>
      <c r="B19" s="1" t="s">
        <v>18</v>
      </c>
      <c r="C19" s="1" t="s">
        <v>103</v>
      </c>
      <c r="D19" s="1" t="s">
        <v>56</v>
      </c>
      <c r="E19" s="1" t="s">
        <v>76</v>
      </c>
      <c r="F19" s="1" t="s">
        <v>103</v>
      </c>
      <c r="G19" s="1" t="str">
        <f>_xlfn.CONCAT(Table_2[[#This Row],[Name of the Health Facility]], " , ",Table_2[[#This Row],[Address of the Health Fcility]])</f>
        <v>HIMS , HIMS</v>
      </c>
      <c r="H19">
        <v>573201</v>
      </c>
      <c r="I19" s="1" t="s">
        <v>104</v>
      </c>
      <c r="J19">
        <v>750</v>
      </c>
      <c r="K19" s="1">
        <v>13.0094568336155</v>
      </c>
      <c r="L19" s="1">
        <v>76.109669409364599</v>
      </c>
    </row>
    <row r="20" spans="1:12" x14ac:dyDescent="0.25">
      <c r="A20">
        <v>19</v>
      </c>
      <c r="B20" s="1" t="s">
        <v>22</v>
      </c>
      <c r="C20" s="1" t="s">
        <v>55</v>
      </c>
      <c r="D20" s="1" t="s">
        <v>56</v>
      </c>
      <c r="E20" s="1" t="s">
        <v>57</v>
      </c>
      <c r="F20" s="1" t="s">
        <v>105</v>
      </c>
      <c r="G20" s="1" t="str">
        <f>_xlfn.CONCAT(Table_2[[#This Row],[Name of the Health Facility]], " , ",Table_2[[#This Row],[Address of the Health Fcility]])</f>
        <v>District Hospital , DH_x000D_
Haveri, P.B, Road Haveri</v>
      </c>
      <c r="H20">
        <v>581110</v>
      </c>
      <c r="I20" s="1" t="s">
        <v>106</v>
      </c>
      <c r="J20">
        <v>330</v>
      </c>
      <c r="K20" s="1">
        <v>14.782340562073101</v>
      </c>
      <c r="L20" s="1">
        <v>75.401318407997195</v>
      </c>
    </row>
    <row r="21" spans="1:12" x14ac:dyDescent="0.25">
      <c r="A21">
        <v>20</v>
      </c>
      <c r="B21" s="1" t="s">
        <v>40</v>
      </c>
      <c r="C21" s="1" t="s">
        <v>107</v>
      </c>
      <c r="D21" s="1" t="s">
        <v>56</v>
      </c>
      <c r="E21" s="1" t="s">
        <v>57</v>
      </c>
      <c r="F21" s="1" t="s">
        <v>108</v>
      </c>
      <c r="G21" s="1" t="str">
        <f>_xlfn.CONCAT(Table_2[[#This Row],[Name of the Health Facility]], " , ",Table_2[[#This Row],[Address of the Health Fcility]])</f>
        <v>ESIC Medical College  Hospital , Sedam Road, Kalalburagi</v>
      </c>
      <c r="H21">
        <v>585106</v>
      </c>
      <c r="I21" s="1" t="s">
        <v>109</v>
      </c>
      <c r="J21">
        <v>530</v>
      </c>
      <c r="K21" s="1">
        <v>17.313565100000002</v>
      </c>
      <c r="L21" s="1">
        <v>76.865627700000005</v>
      </c>
    </row>
    <row r="22" spans="1:12" x14ac:dyDescent="0.25">
      <c r="A22">
        <v>21</v>
      </c>
      <c r="B22" s="1" t="s">
        <v>34</v>
      </c>
      <c r="C22" s="1" t="s">
        <v>110</v>
      </c>
      <c r="D22" s="1" t="s">
        <v>56</v>
      </c>
      <c r="E22" s="1" t="s">
        <v>76</v>
      </c>
      <c r="F22" s="1" t="s">
        <v>111</v>
      </c>
      <c r="G22" s="1" t="str">
        <f>_xlfn.CONCAT(Table_2[[#This Row],[Name of the Health Facility]], " , ",Table_2[[#This Row],[Address of the Health Fcility]])</f>
        <v>KIMS, Kodagu , Near Toll Gate, Kodagu</v>
      </c>
      <c r="H22">
        <v>571201</v>
      </c>
      <c r="I22" s="1" t="s">
        <v>112</v>
      </c>
      <c r="J22">
        <v>300</v>
      </c>
      <c r="K22" s="1">
        <v>12.4226071352387</v>
      </c>
      <c r="L22" s="1">
        <v>75.738080606291703</v>
      </c>
    </row>
    <row r="23" spans="1:12" x14ac:dyDescent="0.25">
      <c r="A23">
        <v>22</v>
      </c>
      <c r="B23" s="1" t="s">
        <v>23</v>
      </c>
      <c r="C23" s="1" t="s">
        <v>55</v>
      </c>
      <c r="D23" s="1" t="s">
        <v>56</v>
      </c>
      <c r="E23" s="1" t="s">
        <v>57</v>
      </c>
      <c r="F23" s="1" t="s">
        <v>113</v>
      </c>
      <c r="G23" s="1" t="str">
        <f>_xlfn.CONCAT(Table_2[[#This Row],[Name of the Health Facility]], " , ",Table_2[[#This Row],[Address of the Health Fcility]])</f>
        <v>District Hospital , Near circuit House, Koalr</v>
      </c>
      <c r="H23">
        <v>563101</v>
      </c>
      <c r="I23" s="1" t="s">
        <v>114</v>
      </c>
      <c r="J23">
        <v>500</v>
      </c>
      <c r="K23" s="1">
        <v>13.150460507917099</v>
      </c>
      <c r="L23" s="1">
        <v>78.096968080193307</v>
      </c>
    </row>
    <row r="24" spans="1:12" x14ac:dyDescent="0.25">
      <c r="A24">
        <v>23</v>
      </c>
      <c r="B24" s="1" t="s">
        <v>25</v>
      </c>
      <c r="C24" s="1" t="s">
        <v>115</v>
      </c>
      <c r="D24" s="1" t="s">
        <v>56</v>
      </c>
      <c r="E24" s="1" t="s">
        <v>76</v>
      </c>
      <c r="F24" s="1" t="s">
        <v>116</v>
      </c>
      <c r="G24" s="1" t="str">
        <f>_xlfn.CONCAT(Table_2[[#This Row],[Name of the Health Facility]], " , ",Table_2[[#This Row],[Address of the Health Fcility]])</f>
        <v>KIMS, Koppala , Hospet Road, Koppal</v>
      </c>
      <c r="H24">
        <v>583231</v>
      </c>
      <c r="I24" s="1" t="s">
        <v>117</v>
      </c>
      <c r="J24">
        <v>300</v>
      </c>
      <c r="K24" s="1">
        <v>15.348248074193499</v>
      </c>
      <c r="L24" s="1">
        <v>76.155951780645196</v>
      </c>
    </row>
    <row r="25" spans="1:12" x14ac:dyDescent="0.25">
      <c r="A25">
        <v>24</v>
      </c>
      <c r="B25" s="1" t="s">
        <v>17</v>
      </c>
      <c r="C25" s="1" t="s">
        <v>118</v>
      </c>
      <c r="D25" s="1" t="s">
        <v>56</v>
      </c>
      <c r="E25" s="1" t="s">
        <v>76</v>
      </c>
      <c r="F25" s="1" t="s">
        <v>119</v>
      </c>
      <c r="G25" s="1" t="str">
        <f>_xlfn.CONCAT(Table_2[[#This Row],[Name of the Health Facility]], " , ",Table_2[[#This Row],[Address of the Health Fcility]])</f>
        <v>MIMS , Mysore Road, Mandya</v>
      </c>
      <c r="H25">
        <v>571401</v>
      </c>
      <c r="I25" s="1" t="s">
        <v>120</v>
      </c>
      <c r="J25">
        <v>650</v>
      </c>
      <c r="K25" s="1">
        <v>12.5266475601463</v>
      </c>
      <c r="L25" s="1">
        <v>76.887254308147106</v>
      </c>
    </row>
    <row r="26" spans="1:12" x14ac:dyDescent="0.25">
      <c r="A26">
        <v>25</v>
      </c>
      <c r="B26" s="5" t="s">
        <v>41</v>
      </c>
      <c r="C26" s="1" t="s">
        <v>55</v>
      </c>
      <c r="D26" s="1" t="s">
        <v>56</v>
      </c>
      <c r="E26" s="1" t="s">
        <v>57</v>
      </c>
      <c r="F26" s="1" t="s">
        <v>121</v>
      </c>
      <c r="G26" s="1" t="str">
        <f>_xlfn.CONCAT(Table_2[[#This Row],[Name of the Health Facility]], " , ",Table_2[[#This Row],[Address of the Health Fcility]])</f>
        <v>District Hospital , Ed Hospital Peremises, Back of HFWTC  _x000D_
Metgalli, Mysore</v>
      </c>
      <c r="H26">
        <v>570016</v>
      </c>
      <c r="I26" s="1" t="s">
        <v>122</v>
      </c>
      <c r="J26">
        <v>300</v>
      </c>
      <c r="K26" s="1">
        <v>12.3295373213835</v>
      </c>
      <c r="L26" s="1">
        <v>76.614291016485694</v>
      </c>
    </row>
    <row r="27" spans="1:12" x14ac:dyDescent="0.25">
      <c r="A27">
        <v>26</v>
      </c>
      <c r="B27" s="1" t="s">
        <v>14</v>
      </c>
      <c r="C27" s="1" t="s">
        <v>123</v>
      </c>
      <c r="D27" s="1" t="s">
        <v>56</v>
      </c>
      <c r="E27" s="1" t="s">
        <v>57</v>
      </c>
      <c r="F27" s="1" t="s">
        <v>73</v>
      </c>
      <c r="G27" s="1" t="str">
        <f>_xlfn.CONCAT(Table_2[[#This Row],[Name of the Health Facility]], " , ",Table_2[[#This Row],[Address of the Health Fcility]])</f>
        <v xml:space="preserve">Rajiv Gandhi Superspeciality Hospital , </v>
      </c>
      <c r="H27">
        <v>0</v>
      </c>
      <c r="I27" s="1" t="s">
        <v>73</v>
      </c>
      <c r="J27">
        <v>150</v>
      </c>
      <c r="K27" s="1">
        <v>24.9290266</v>
      </c>
      <c r="L27" s="1">
        <v>55.020876766666603</v>
      </c>
    </row>
    <row r="28" spans="1:12" x14ac:dyDescent="0.25">
      <c r="A28">
        <v>27</v>
      </c>
      <c r="B28" s="6" t="s">
        <v>30</v>
      </c>
      <c r="C28" s="1" t="s">
        <v>124</v>
      </c>
      <c r="D28" s="1" t="s">
        <v>56</v>
      </c>
      <c r="E28" s="1" t="s">
        <v>57</v>
      </c>
      <c r="F28" s="1" t="s">
        <v>125</v>
      </c>
      <c r="G28" s="1" t="str">
        <f>_xlfn.CONCAT(Table_2[[#This Row],[Name of the Health Facility]], " , ",Table_2[[#This Row],[Address of the Health Fcility]])</f>
        <v>Kandaya  Bhavana , Old Quatress  S.P Office Opp Ramanagara</v>
      </c>
      <c r="H28">
        <v>562159</v>
      </c>
      <c r="I28" s="1" t="s">
        <v>126</v>
      </c>
      <c r="J28">
        <v>100</v>
      </c>
      <c r="K28" s="1">
        <v>12.7159990714285</v>
      </c>
      <c r="L28" s="1">
        <v>77.284093557142796</v>
      </c>
    </row>
    <row r="29" spans="1:12" x14ac:dyDescent="0.25">
      <c r="A29">
        <v>28</v>
      </c>
      <c r="B29" s="3" t="s">
        <v>19</v>
      </c>
      <c r="C29" s="1" t="s">
        <v>127</v>
      </c>
      <c r="D29" s="1" t="s">
        <v>56</v>
      </c>
      <c r="E29" s="1" t="s">
        <v>76</v>
      </c>
      <c r="F29" s="1" t="s">
        <v>128</v>
      </c>
      <c r="G29" s="1" t="str">
        <f>_xlfn.CONCAT(Table_2[[#This Row],[Name of the Health Facility]], " , ",Table_2[[#This Row],[Address of the Health Fcility]])</f>
        <v>Mc Gann Hospital , Sagar Road, Shimogga</v>
      </c>
      <c r="H29">
        <v>577201</v>
      </c>
      <c r="I29" s="1" t="s">
        <v>129</v>
      </c>
      <c r="J29">
        <v>350</v>
      </c>
      <c r="K29" s="1">
        <v>13.939118118556401</v>
      </c>
      <c r="L29" s="1">
        <v>75.571078052386</v>
      </c>
    </row>
    <row r="30" spans="1:12" x14ac:dyDescent="0.25">
      <c r="A30">
        <v>29</v>
      </c>
      <c r="B30" s="1" t="s">
        <v>8</v>
      </c>
      <c r="C30" s="1" t="s">
        <v>55</v>
      </c>
      <c r="D30" s="1" t="s">
        <v>56</v>
      </c>
      <c r="E30" s="1" t="s">
        <v>57</v>
      </c>
      <c r="F30" s="1" t="s">
        <v>8</v>
      </c>
      <c r="G30" s="1" t="str">
        <f>_xlfn.CONCAT(Table_2[[#This Row],[Name of the Health Facility]], " , ",Table_2[[#This Row],[Address of the Health Fcility]])</f>
        <v>District Hospital , Tumkur</v>
      </c>
      <c r="H30">
        <v>572102</v>
      </c>
      <c r="I30" s="1" t="s">
        <v>130</v>
      </c>
      <c r="J30">
        <v>400</v>
      </c>
      <c r="K30" s="1">
        <v>13.3321090515044</v>
      </c>
      <c r="L30" s="1">
        <v>77.108092375009306</v>
      </c>
    </row>
    <row r="31" spans="1:12" x14ac:dyDescent="0.25">
      <c r="A31">
        <v>30</v>
      </c>
      <c r="B31" s="1" t="s">
        <v>27</v>
      </c>
      <c r="C31" s="1" t="s">
        <v>131</v>
      </c>
      <c r="D31" s="1" t="s">
        <v>56</v>
      </c>
      <c r="E31" s="1" t="s">
        <v>66</v>
      </c>
      <c r="F31" s="1" t="s">
        <v>132</v>
      </c>
      <c r="G31" s="1" t="str">
        <f>_xlfn.CONCAT(Table_2[[#This Row],[Name of the Health Facility]], " , ",Table_2[[#This Row],[Address of the Health Fcility]])</f>
        <v>Dr. TMA Pai Hospital, Udupi , Court Road, opp. Taluk Office, Brahmagiri, Udupi, Karnataka</v>
      </c>
      <c r="H31">
        <v>576101</v>
      </c>
      <c r="I31" s="1" t="s">
        <v>133</v>
      </c>
      <c r="J31">
        <v>100</v>
      </c>
      <c r="K31" s="1">
        <v>13.347080923316399</v>
      </c>
      <c r="L31" s="1">
        <v>74.746512160321998</v>
      </c>
    </row>
    <row r="32" spans="1:12" x14ac:dyDescent="0.25">
      <c r="A32">
        <v>31</v>
      </c>
      <c r="B32" s="1" t="s">
        <v>24</v>
      </c>
      <c r="C32" s="1" t="s">
        <v>134</v>
      </c>
      <c r="D32" s="1" t="s">
        <v>56</v>
      </c>
      <c r="E32" s="1" t="s">
        <v>57</v>
      </c>
      <c r="F32" s="1" t="s">
        <v>135</v>
      </c>
      <c r="G32" s="1" t="str">
        <f>_xlfn.CONCAT(Table_2[[#This Row],[Name of the Health Facility]], " , ",Table_2[[#This Row],[Address of the Health Fcility]])</f>
        <v>KIMS, Karwar , M G Road Karwar</v>
      </c>
      <c r="H32">
        <v>581301</v>
      </c>
      <c r="I32" s="1" t="s">
        <v>136</v>
      </c>
      <c r="J32">
        <v>235</v>
      </c>
      <c r="K32" s="1">
        <v>14.7656558664429</v>
      </c>
      <c r="L32" s="1">
        <v>74.189531799246396</v>
      </c>
    </row>
    <row r="33" spans="1:12" x14ac:dyDescent="0.25">
      <c r="A33">
        <v>32</v>
      </c>
      <c r="B33" s="1" t="s">
        <v>44</v>
      </c>
      <c r="C33" s="1" t="s">
        <v>55</v>
      </c>
      <c r="D33" s="1" t="s">
        <v>56</v>
      </c>
      <c r="E33" s="1" t="s">
        <v>57</v>
      </c>
      <c r="F33" s="1" t="s">
        <v>137</v>
      </c>
      <c r="G33" s="1" t="str">
        <f>_xlfn.CONCAT(Table_2[[#This Row],[Name of the Health Facility]], " , ",Table_2[[#This Row],[Address of the Health Fcility]])</f>
        <v>District Hospital , Athani Road</v>
      </c>
      <c r="H33">
        <v>586101</v>
      </c>
      <c r="I33" s="1" t="s">
        <v>138</v>
      </c>
      <c r="J33">
        <v>426</v>
      </c>
      <c r="K33" s="1">
        <v>16.829211607692301</v>
      </c>
      <c r="L33" s="1">
        <v>75.713575030769206</v>
      </c>
    </row>
    <row r="34" spans="1:12" x14ac:dyDescent="0.25">
      <c r="A34">
        <v>33</v>
      </c>
      <c r="B34" s="1" t="s">
        <v>46</v>
      </c>
      <c r="C34" s="1" t="s">
        <v>55</v>
      </c>
      <c r="D34" s="1" t="s">
        <v>56</v>
      </c>
      <c r="E34" s="1" t="s">
        <v>57</v>
      </c>
      <c r="F34" s="1" t="s">
        <v>139</v>
      </c>
      <c r="G34" s="1" t="str">
        <f>_xlfn.CONCAT(Table_2[[#This Row],[Name of the Health Facility]], " , ",Table_2[[#This Row],[Address of the Health Fcility]])</f>
        <v>District Hospital , Near Church, Tank Band Raod, Yadagiri</v>
      </c>
      <c r="H34">
        <v>585202</v>
      </c>
      <c r="I34" s="1" t="s">
        <v>140</v>
      </c>
      <c r="J34">
        <v>250</v>
      </c>
      <c r="K34" s="1">
        <v>16.761885076455101</v>
      </c>
      <c r="L34" s="1" t="s">
        <v>146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Q22" sqref="Q22"/>
    </sheetView>
  </sheetViews>
  <sheetFormatPr defaultRowHeight="15" x14ac:dyDescent="0.25"/>
  <cols>
    <col min="2" max="2" width="25.85546875" customWidth="1"/>
    <col min="3" max="3" width="12" customWidth="1"/>
    <col min="4" max="4" width="10.7109375" customWidth="1"/>
    <col min="5" max="5" width="9.5703125" bestFit="1" customWidth="1"/>
    <col min="9" max="9" width="12" bestFit="1" customWidth="1"/>
  </cols>
  <sheetData>
    <row r="1" spans="1:12" s="10" customFormat="1" ht="75" x14ac:dyDescent="0.25">
      <c r="A1" s="10" t="s">
        <v>2</v>
      </c>
      <c r="B1" s="10" t="s">
        <v>147</v>
      </c>
      <c r="C1" s="10" t="s">
        <v>1</v>
      </c>
      <c r="D1" s="10" t="s">
        <v>148</v>
      </c>
      <c r="E1" s="10" t="s">
        <v>149</v>
      </c>
      <c r="F1" s="10" t="s">
        <v>151</v>
      </c>
      <c r="G1" s="10" t="s">
        <v>150</v>
      </c>
      <c r="H1" s="10" t="s">
        <v>39</v>
      </c>
      <c r="I1" s="10" t="s">
        <v>152</v>
      </c>
      <c r="J1" s="10" t="s">
        <v>154</v>
      </c>
      <c r="K1" s="10" t="s">
        <v>155</v>
      </c>
      <c r="L1" s="10" t="s">
        <v>156</v>
      </c>
    </row>
    <row r="2" spans="1:12" x14ac:dyDescent="0.25">
      <c r="A2" s="2">
        <v>1</v>
      </c>
      <c r="B2" s="3" t="s">
        <v>43</v>
      </c>
      <c r="C2" s="4">
        <v>9621551</v>
      </c>
      <c r="D2">
        <f>VLOOKUP(B2,Table3[], 2, FALSE)</f>
        <v>386742</v>
      </c>
      <c r="E2" s="9">
        <f>(Table6[[#This Row],[COVID 19 affected]]/Table6[[#This Row],[Population]])*100</f>
        <v>4.0195390535268167</v>
      </c>
      <c r="F2">
        <f>Table6[[#This Row],[COVID 19 affected]]/Table6[[#This Row],[Population]]</f>
        <v>4.0195390535268168E-2</v>
      </c>
      <c r="G2">
        <f>Table6[[#This Row],[COVID Affected per Capita]]*1000000</f>
        <v>40195.390535268169</v>
      </c>
      <c r="H2">
        <f>VLOOKUP(B2,Table3[],5,FALSE)</f>
        <v>3402</v>
      </c>
      <c r="I2">
        <f>(Table6[[#This Row],[Deaths]]/Table6[[#This Row],[Population]])*1000000</f>
        <v>353.58124693201751</v>
      </c>
      <c r="J2" s="1">
        <f>COUNTIF(Table_2[District],Table6[[#This Row],[Disticts]])</f>
        <v>5</v>
      </c>
      <c r="K2" s="1">
        <f>SUMIF('COVID HOSPITAL'!$B$2:$B$34,B2,Table_2[Total Number of Beds in the Facility])</f>
        <v>1960</v>
      </c>
      <c r="L2" s="1">
        <f>(Table6[[#This Row],[Total Beds Available]]/Table6[[#This Row],[Population]])*1000000</f>
        <v>203.70936037235575</v>
      </c>
    </row>
    <row r="3" spans="1:12" x14ac:dyDescent="0.25">
      <c r="A3" s="5">
        <v>2</v>
      </c>
      <c r="B3" s="6" t="s">
        <v>6</v>
      </c>
      <c r="C3" s="7">
        <v>4779661</v>
      </c>
      <c r="D3">
        <f>VLOOKUP(B3,Table3[], 2, FALSE)</f>
        <v>26602</v>
      </c>
      <c r="E3" s="9">
        <f>(Table6[[#This Row],[COVID 19 affected]]/Table6[[#This Row],[Population]])*100</f>
        <v>0.55656666864030735</v>
      </c>
      <c r="F3">
        <f>Table6[[#This Row],[COVID 19 affected]]/Table6[[#This Row],[Population]]</f>
        <v>5.5656666864030736E-3</v>
      </c>
      <c r="G3">
        <f>Table6[[#This Row],[COVID Affected per Capita]]*1000000</f>
        <v>5565.666686403074</v>
      </c>
      <c r="H3">
        <f>VLOOKUP(B3,Table3[],5,FALSE)</f>
        <v>243</v>
      </c>
      <c r="I3">
        <f>(Table6[[#This Row],[Deaths]]/Table6[[#This Row],[Population]])*1000000</f>
        <v>50.840425712200094</v>
      </c>
      <c r="J3" s="1">
        <f>COUNTIF(Table_2[District],Table6[[#This Row],[Disticts]])</f>
        <v>1</v>
      </c>
      <c r="K3" s="1">
        <f>SUMIF('COVID HOSPITAL'!$B$2:$B$34,B3,Table_2[Total Number of Beds in the Facility])</f>
        <v>750</v>
      </c>
      <c r="L3" s="1">
        <f>(Table6[[#This Row],[Total Beds Available]]/Table6[[#This Row],[Population]])*1000000</f>
        <v>156.91489417345707</v>
      </c>
    </row>
    <row r="4" spans="1:12" x14ac:dyDescent="0.25">
      <c r="A4" s="2">
        <v>3</v>
      </c>
      <c r="B4" s="5" t="s">
        <v>41</v>
      </c>
      <c r="C4" s="4">
        <v>3001127</v>
      </c>
      <c r="D4">
        <f>VLOOKUP(B4,Table3[], 2, FALSE)</f>
        <v>52606</v>
      </c>
      <c r="E4" s="9">
        <f>(Table6[[#This Row],[COVID 19 affected]]/Table6[[#This Row],[Population]])*100</f>
        <v>1.7528748366863516</v>
      </c>
      <c r="F4">
        <f>Table6[[#This Row],[COVID 19 affected]]/Table6[[#This Row],[Population]]</f>
        <v>1.7528748366863516E-2</v>
      </c>
      <c r="G4">
        <f>Table6[[#This Row],[COVID Affected per Capita]]*1000000</f>
        <v>17528.748366863514</v>
      </c>
      <c r="H4">
        <f>VLOOKUP(B4,Table3[],5,FALSE)</f>
        <v>611</v>
      </c>
      <c r="I4">
        <f>(Table6[[#This Row],[Deaths]]/Table6[[#This Row],[Population]])*1000000</f>
        <v>203.59018462064418</v>
      </c>
      <c r="J4" s="1">
        <f>COUNTIF(Table_2[District],Table6[[#This Row],[Disticts]])</f>
        <v>1</v>
      </c>
      <c r="K4" s="1">
        <f>SUMIF('COVID HOSPITAL'!$B$2:$B$34,B4,Table_2[Total Number of Beds in the Facility])</f>
        <v>300</v>
      </c>
      <c r="L4" s="1">
        <f>(Table6[[#This Row],[Total Beds Available]]/Table6[[#This Row],[Population]])*1000000</f>
        <v>99.96244744057816</v>
      </c>
    </row>
    <row r="5" spans="1:12" x14ac:dyDescent="0.25">
      <c r="A5" s="5">
        <v>4</v>
      </c>
      <c r="B5" s="6" t="s">
        <v>8</v>
      </c>
      <c r="C5" s="7">
        <v>2678980</v>
      </c>
      <c r="D5">
        <f>VLOOKUP(B5,Table3[], 2, FALSE)</f>
        <v>25082</v>
      </c>
      <c r="E5" s="9">
        <f>(Table6[[#This Row],[COVID 19 affected]]/Table6[[#This Row],[Population]])*100</f>
        <v>0.9362518570500713</v>
      </c>
      <c r="F5">
        <f>Table6[[#This Row],[COVID 19 affected]]/Table6[[#This Row],[Population]]</f>
        <v>9.3625185705007129E-3</v>
      </c>
      <c r="G5">
        <f>Table6[[#This Row],[COVID Affected per Capita]]*1000000</f>
        <v>9362.5185705007134</v>
      </c>
      <c r="H5">
        <f>VLOOKUP(B5,Table3[],5,FALSE)</f>
        <v>205</v>
      </c>
      <c r="I5">
        <f>(Table6[[#This Row],[Deaths]]/Table6[[#This Row],[Population]])*1000000</f>
        <v>76.521661229273832</v>
      </c>
      <c r="J5" s="1">
        <f>COUNTIF(Table_2[District],Table6[[#This Row],[Disticts]])</f>
        <v>1</v>
      </c>
      <c r="K5" s="1">
        <f>SUMIF('COVID HOSPITAL'!$B$2:$B$34,B5,Table_2[Total Number of Beds in the Facility])</f>
        <v>400</v>
      </c>
      <c r="L5" s="1">
        <f>(Table6[[#This Row],[Total Beds Available]]/Table6[[#This Row],[Population]])*1000000</f>
        <v>149.31055849614404</v>
      </c>
    </row>
    <row r="6" spans="1:12" x14ac:dyDescent="0.25">
      <c r="A6" s="2">
        <v>5</v>
      </c>
      <c r="B6" s="2" t="s">
        <v>40</v>
      </c>
      <c r="C6" s="4">
        <v>2566326</v>
      </c>
      <c r="D6">
        <f>VLOOKUP(B6,Table3[], 2, FALSE)</f>
        <v>23632</v>
      </c>
      <c r="E6" s="9">
        <f>(Table6[[#This Row],[COVID 19 affected]]/Table6[[#This Row],[Population]])*100</f>
        <v>0.92084949456927923</v>
      </c>
      <c r="F6">
        <f>Table6[[#This Row],[COVID 19 affected]]/Table6[[#This Row],[Population]]</f>
        <v>9.2084949456927925E-3</v>
      </c>
      <c r="G6">
        <f>Table6[[#This Row],[COVID Affected per Capita]]*1000000</f>
        <v>9208.4949456927934</v>
      </c>
      <c r="H6">
        <f>VLOOKUP(B6,Table3[],5,FALSE)</f>
        <v>251</v>
      </c>
      <c r="I6">
        <f>(Table6[[#This Row],[Deaths]]/Table6[[#This Row],[Population]])*1000000</f>
        <v>97.805189208229976</v>
      </c>
      <c r="J6" s="1">
        <f>COUNTIF(Table_2[District],Table6[[#This Row],[Disticts]])</f>
        <v>1</v>
      </c>
      <c r="K6" s="1">
        <f>SUMIF('COVID HOSPITAL'!$B$2:$B$34,B6,Table_2[Total Number of Beds in the Facility])</f>
        <v>530</v>
      </c>
      <c r="L6" s="1">
        <f>(Table6[[#This Row],[Total Beds Available]]/Table6[[#This Row],[Population]])*1000000</f>
        <v>206.520917451641</v>
      </c>
    </row>
    <row r="7" spans="1:12" x14ac:dyDescent="0.25">
      <c r="A7" s="5">
        <v>6</v>
      </c>
      <c r="B7" s="6" t="s">
        <v>10</v>
      </c>
      <c r="C7" s="7">
        <v>2452595</v>
      </c>
      <c r="D7">
        <f>VLOOKUP(B7,Table3[], 2, FALSE)</f>
        <v>38977</v>
      </c>
      <c r="E7" s="9">
        <f>(Table6[[#This Row],[COVID 19 affected]]/Table6[[#This Row],[Population]])*100</f>
        <v>1.5892146889315193</v>
      </c>
      <c r="F7">
        <f>Table6[[#This Row],[COVID 19 affected]]/Table6[[#This Row],[Population]]</f>
        <v>1.5892146889315194E-2</v>
      </c>
      <c r="G7">
        <f>Table6[[#This Row],[COVID Affected per Capita]]*1000000</f>
        <v>15892.146889315194</v>
      </c>
      <c r="H7">
        <f>VLOOKUP(B7,Table3[],5,FALSE)</f>
        <v>364</v>
      </c>
      <c r="I7">
        <f>(Table6[[#This Row],[Deaths]]/Table6[[#This Row],[Population]])*1000000</f>
        <v>148.41423064142265</v>
      </c>
      <c r="J7" s="1">
        <f>COUNTIF(Table_2[District],Table6[[#This Row],[Disticts]])</f>
        <v>1</v>
      </c>
      <c r="K7" s="1">
        <f>SUMIF('COVID HOSPITAL'!$B$2:$B$34,B7,Table_2[Total Number of Beds in the Facility])</f>
        <v>210</v>
      </c>
      <c r="L7" s="1">
        <f>(Table6[[#This Row],[Total Beds Available]]/Table6[[#This Row],[Population]])*1000000</f>
        <v>85.623594600820766</v>
      </c>
    </row>
    <row r="8" spans="1:12" x14ac:dyDescent="0.25">
      <c r="A8" s="2">
        <v>7</v>
      </c>
      <c r="B8" s="5" t="s">
        <v>44</v>
      </c>
      <c r="C8" s="4">
        <v>2177331</v>
      </c>
      <c r="D8">
        <f>VLOOKUP(B8,Table3[], 2, FALSE)</f>
        <v>14446</v>
      </c>
      <c r="E8" s="9">
        <f>(Table6[[#This Row],[COVID 19 affected]]/Table6[[#This Row],[Population]])*100</f>
        <v>0.66347284817972096</v>
      </c>
      <c r="F8">
        <f>Table6[[#This Row],[COVID 19 affected]]/Table6[[#This Row],[Population]]</f>
        <v>6.6347284817972092E-3</v>
      </c>
      <c r="G8">
        <f>Table6[[#This Row],[COVID Affected per Capita]]*1000000</f>
        <v>6634.7284817972095</v>
      </c>
      <c r="H8">
        <f>VLOOKUP(B8,Table3[],5,FALSE)</f>
        <v>148</v>
      </c>
      <c r="I8">
        <f>(Table6[[#This Row],[Deaths]]/Table6[[#This Row],[Population]])*1000000</f>
        <v>67.973128568876291</v>
      </c>
      <c r="J8" s="1">
        <f>COUNTIF(Table_2[District],Table6[[#This Row],[Disticts]])</f>
        <v>1</v>
      </c>
      <c r="K8" s="1">
        <f>SUMIF('COVID HOSPITAL'!$B$2:$B$34,B8,Table_2[Total Number of Beds in the Facility])</f>
        <v>426</v>
      </c>
      <c r="L8" s="1">
        <f>(Table6[[#This Row],[Total Beds Available]]/Table6[[#This Row],[Population]])*1000000</f>
        <v>195.65238358338718</v>
      </c>
    </row>
    <row r="9" spans="1:12" x14ac:dyDescent="0.25">
      <c r="A9" s="5">
        <v>8</v>
      </c>
      <c r="B9" s="6" t="s">
        <v>12</v>
      </c>
      <c r="C9" s="7">
        <v>2089649</v>
      </c>
      <c r="D9">
        <f>VLOOKUP(B9,Table3[], 2, FALSE)</f>
        <v>33230</v>
      </c>
      <c r="E9" s="9">
        <f>(Table6[[#This Row],[COVID 19 affected]]/Table6[[#This Row],[Population]])*100</f>
        <v>1.5902192186343256</v>
      </c>
      <c r="F9">
        <f>Table6[[#This Row],[COVID 19 affected]]/Table6[[#This Row],[Population]]</f>
        <v>1.5902192186343256E-2</v>
      </c>
      <c r="G9">
        <f>Table6[[#This Row],[COVID Affected per Capita]]*1000000</f>
        <v>15902.192186343256</v>
      </c>
      <c r="H9">
        <f>VLOOKUP(B9,Table3[],5,FALSE)</f>
        <v>453</v>
      </c>
      <c r="I9">
        <f>(Table6[[#This Row],[Deaths]]/Table6[[#This Row],[Population]])*1000000</f>
        <v>216.78281854990956</v>
      </c>
      <c r="J9" s="1">
        <f>COUNTIF(Table_2[District],Table6[[#This Row],[Disticts]])</f>
        <v>1</v>
      </c>
      <c r="K9" s="1">
        <f>SUMIF('COVID HOSPITAL'!$B$2:$B$34,B9,Table_2[Total Number of Beds in the Facility])</f>
        <v>905</v>
      </c>
      <c r="L9" s="1">
        <f>(Table6[[#This Row],[Total Beds Available]]/Table6[[#This Row],[Population]])*1000000</f>
        <v>433.08708783149706</v>
      </c>
    </row>
    <row r="10" spans="1:12" x14ac:dyDescent="0.25">
      <c r="A10" s="2">
        <v>9</v>
      </c>
      <c r="B10" s="3" t="s">
        <v>13</v>
      </c>
      <c r="C10" s="4">
        <v>1945497</v>
      </c>
      <c r="D10">
        <f>VLOOKUP(B10,Table3[], 2, FALSE)</f>
        <v>22169</v>
      </c>
      <c r="E10" s="9">
        <f>(Table6[[#This Row],[COVID 19 affected]]/Table6[[#This Row],[Population]])*100</f>
        <v>1.1395031706551075</v>
      </c>
      <c r="F10">
        <f>Table6[[#This Row],[COVID 19 affected]]/Table6[[#This Row],[Population]]</f>
        <v>1.1395031706551076E-2</v>
      </c>
      <c r="G10">
        <f>Table6[[#This Row],[COVID Affected per Capita]]*1000000</f>
        <v>11395.031706551075</v>
      </c>
      <c r="H10">
        <f>VLOOKUP(B10,Table3[],5,FALSE)</f>
        <v>230</v>
      </c>
      <c r="I10">
        <f>(Table6[[#This Row],[Deaths]]/Table6[[#This Row],[Population]])*1000000</f>
        <v>118.22171918024033</v>
      </c>
      <c r="J10" s="1">
        <f>COUNTIF(Table_2[District],Table6[[#This Row],[Disticts]])</f>
        <v>1</v>
      </c>
      <c r="K10" s="1">
        <f>SUMIF('COVID HOSPITAL'!$B$2:$B$34,B10,Table_2[Total Number of Beds in the Facility])</f>
        <v>930</v>
      </c>
      <c r="L10" s="1">
        <f>(Table6[[#This Row],[Total Beds Available]]/Table6[[#This Row],[Population]])*1000000</f>
        <v>478.02695146792826</v>
      </c>
    </row>
    <row r="11" spans="1:12" x14ac:dyDescent="0.25">
      <c r="A11" s="5">
        <v>10</v>
      </c>
      <c r="B11" s="6" t="s">
        <v>14</v>
      </c>
      <c r="C11" s="7">
        <v>1928812</v>
      </c>
      <c r="D11">
        <f>VLOOKUP(B11,Table3[], 2, FALSE)</f>
        <v>14751</v>
      </c>
      <c r="E11" s="9">
        <f>(Table6[[#This Row],[COVID 19 affected]]/Table6[[#This Row],[Population]])*100</f>
        <v>0.76477126853213273</v>
      </c>
      <c r="F11">
        <f>Table6[[#This Row],[COVID 19 affected]]/Table6[[#This Row],[Population]]</f>
        <v>7.6477126853213276E-3</v>
      </c>
      <c r="G11">
        <f>Table6[[#This Row],[COVID Affected per Capita]]*1000000</f>
        <v>7647.7126853213276</v>
      </c>
      <c r="H11">
        <f>VLOOKUP(B11,Table3[],5,FALSE)</f>
        <v>126</v>
      </c>
      <c r="I11">
        <f>(Table6[[#This Row],[Deaths]]/Table6[[#This Row],[Population]])*1000000</f>
        <v>65.325184621414635</v>
      </c>
      <c r="J11" s="1">
        <f>COUNTIF(Table_2[District],Table6[[#This Row],[Disticts]])</f>
        <v>1</v>
      </c>
      <c r="K11" s="1">
        <f>SUMIF('COVID HOSPITAL'!$B$2:$B$34,B11,Table_2[Total Number of Beds in the Facility])</f>
        <v>150</v>
      </c>
      <c r="L11" s="1">
        <f>(Table6[[#This Row],[Total Beds Available]]/Table6[[#This Row],[Population]])*1000000</f>
        <v>77.768076930255518</v>
      </c>
    </row>
    <row r="12" spans="1:12" x14ac:dyDescent="0.25">
      <c r="A12" s="2">
        <v>11</v>
      </c>
      <c r="B12" s="3" t="s">
        <v>15</v>
      </c>
      <c r="C12" s="4">
        <v>1889752</v>
      </c>
      <c r="D12">
        <f>VLOOKUP(B12,Table3[], 2, FALSE)</f>
        <v>14056</v>
      </c>
      <c r="E12" s="9">
        <f>(Table6[[#This Row],[COVID 19 affected]]/Table6[[#This Row],[Population]])*100</f>
        <v>0.7438013030281222</v>
      </c>
      <c r="F12">
        <f>Table6[[#This Row],[COVID 19 affected]]/Table6[[#This Row],[Population]]</f>
        <v>7.4380130302812222E-3</v>
      </c>
      <c r="G12">
        <f>Table6[[#This Row],[COVID Affected per Capita]]*1000000</f>
        <v>7438.0130302812222</v>
      </c>
      <c r="H12">
        <f>VLOOKUP(B12,Table3[],5,FALSE)</f>
        <v>98</v>
      </c>
      <c r="I12">
        <f>(Table6[[#This Row],[Deaths]]/Table6[[#This Row],[Population]])*1000000</f>
        <v>51.858656585626051</v>
      </c>
      <c r="J12" s="1">
        <f>COUNTIF(Table_2[District],Table6[[#This Row],[Disticts]])</f>
        <v>1</v>
      </c>
      <c r="K12" s="1">
        <f>SUMIF('COVID HOSPITAL'!$B$2:$B$34,B12,Table_2[Total Number of Beds in the Facility])</f>
        <v>257</v>
      </c>
      <c r="L12" s="1">
        <f>(Table6[[#This Row],[Total Beds Available]]/Table6[[#This Row],[Population]])*1000000</f>
        <v>135.99668104597853</v>
      </c>
    </row>
    <row r="13" spans="1:12" x14ac:dyDescent="0.25">
      <c r="A13" s="5">
        <v>12</v>
      </c>
      <c r="B13" s="6" t="s">
        <v>16</v>
      </c>
      <c r="C13" s="7">
        <v>1847023</v>
      </c>
      <c r="D13">
        <f>VLOOKUP(B13,Table3[], 2, FALSE)</f>
        <v>22141</v>
      </c>
      <c r="E13" s="9">
        <f>(Table6[[#This Row],[COVID 19 affected]]/Table6[[#This Row],[Population]])*100</f>
        <v>1.198739809953639</v>
      </c>
      <c r="F13">
        <f>Table6[[#This Row],[COVID 19 affected]]/Table6[[#This Row],[Population]]</f>
        <v>1.1987398099536389E-2</v>
      </c>
      <c r="G13">
        <f>Table6[[#This Row],[COVID Affected per Capita]]*1000000</f>
        <v>11987.398099536389</v>
      </c>
      <c r="H13">
        <f>VLOOKUP(B13,Table3[],5,FALSE)</f>
        <v>448</v>
      </c>
      <c r="I13">
        <f>(Table6[[#This Row],[Deaths]]/Table6[[#This Row],[Population]])*1000000</f>
        <v>242.55247498271541</v>
      </c>
      <c r="J13" s="1">
        <f>COUNTIF(Table_2[District],Table6[[#This Row],[Disticts]])</f>
        <v>1</v>
      </c>
      <c r="K13" s="1">
        <f>SUMIF('COVID HOSPITAL'!$B$2:$B$34,B13,Table_2[Total Number of Beds in the Facility])</f>
        <v>250</v>
      </c>
      <c r="L13" s="1">
        <f>(Table6[[#This Row],[Total Beds Available]]/Table6[[#This Row],[Population]])*1000000</f>
        <v>135.35294362874745</v>
      </c>
    </row>
    <row r="14" spans="1:12" x14ac:dyDescent="0.25">
      <c r="A14" s="2">
        <v>13</v>
      </c>
      <c r="B14" s="3" t="s">
        <v>17</v>
      </c>
      <c r="C14" s="4">
        <v>1805769</v>
      </c>
      <c r="D14">
        <f>VLOOKUP(B14,Table3[], 2, FALSE)</f>
        <v>19593</v>
      </c>
      <c r="E14" s="9">
        <f>(Table6[[#This Row],[COVID 19 affected]]/Table6[[#This Row],[Population]])*100</f>
        <v>1.0850225028782752</v>
      </c>
      <c r="F14">
        <f>Table6[[#This Row],[COVID 19 affected]]/Table6[[#This Row],[Population]]</f>
        <v>1.0850225028782752E-2</v>
      </c>
      <c r="G14">
        <f>Table6[[#This Row],[COVID Affected per Capita]]*1000000</f>
        <v>10850.225028782752</v>
      </c>
      <c r="H14">
        <f>VLOOKUP(B14,Table3[],5,FALSE)</f>
        <v>87</v>
      </c>
      <c r="I14">
        <f>(Table6[[#This Row],[Deaths]]/Table6[[#This Row],[Population]])*1000000</f>
        <v>48.178919895069633</v>
      </c>
      <c r="J14" s="1">
        <f>COUNTIF(Table_2[District],Table6[[#This Row],[Disticts]])</f>
        <v>1</v>
      </c>
      <c r="K14" s="1">
        <f>SUMIF('COVID HOSPITAL'!$B$2:$B$34,B14,Table_2[Total Number of Beds in the Facility])</f>
        <v>650</v>
      </c>
      <c r="L14" s="1">
        <f>(Table6[[#This Row],[Total Beds Available]]/Table6[[#This Row],[Population]])*1000000</f>
        <v>359.95744749189959</v>
      </c>
    </row>
    <row r="15" spans="1:12" x14ac:dyDescent="0.25">
      <c r="A15" s="5">
        <v>14</v>
      </c>
      <c r="B15" s="6" t="s">
        <v>18</v>
      </c>
      <c r="C15" s="7">
        <v>1776421</v>
      </c>
      <c r="D15">
        <f>VLOOKUP(B15,Table3[], 2, FALSE)</f>
        <v>28148</v>
      </c>
      <c r="E15" s="9">
        <f>(Table6[[#This Row],[COVID 19 affected]]/Table6[[#This Row],[Population]])*100</f>
        <v>1.5845342967686151</v>
      </c>
      <c r="F15">
        <f>Table6[[#This Row],[COVID 19 affected]]/Table6[[#This Row],[Population]]</f>
        <v>1.5845342967686152E-2</v>
      </c>
      <c r="G15">
        <f>Table6[[#This Row],[COVID Affected per Capita]]*1000000</f>
        <v>15845.342967686152</v>
      </c>
      <c r="H15">
        <f>VLOOKUP(B15,Table3[],5,FALSE)</f>
        <v>239</v>
      </c>
      <c r="I15">
        <f>(Table6[[#This Row],[Deaths]]/Table6[[#This Row],[Population]])*1000000</f>
        <v>134.54017938315297</v>
      </c>
      <c r="J15" s="1">
        <f>COUNTIF(Table_2[District],Table6[[#This Row],[Disticts]])</f>
        <v>1</v>
      </c>
      <c r="K15" s="1">
        <f>SUMIF('COVID HOSPITAL'!$B$2:$B$34,B15,Table_2[Total Number of Beds in the Facility])</f>
        <v>750</v>
      </c>
      <c r="L15" s="1">
        <f>(Table6[[#This Row],[Total Beds Available]]/Table6[[#This Row],[Population]])*1000000</f>
        <v>422.19721563750932</v>
      </c>
    </row>
    <row r="16" spans="1:12" x14ac:dyDescent="0.25">
      <c r="A16" s="2">
        <v>15</v>
      </c>
      <c r="B16" s="3" t="s">
        <v>19</v>
      </c>
      <c r="C16" s="4">
        <v>1752753</v>
      </c>
      <c r="D16">
        <f>VLOOKUP(B16,Table3[], 2, FALSE)</f>
        <v>21995</v>
      </c>
      <c r="E16" s="9">
        <f>(Table6[[#This Row],[COVID 19 affected]]/Table6[[#This Row],[Population]])*100</f>
        <v>1.2548830325778932</v>
      </c>
      <c r="F16">
        <f>Table6[[#This Row],[COVID 19 affected]]/Table6[[#This Row],[Population]]</f>
        <v>1.2548830325778932E-2</v>
      </c>
      <c r="G16">
        <f>Table6[[#This Row],[COVID Affected per Capita]]*1000000</f>
        <v>12548.830325778932</v>
      </c>
      <c r="H16">
        <f>VLOOKUP(B16,Table3[],5,FALSE)</f>
        <v>221</v>
      </c>
      <c r="I16">
        <f>(Table6[[#This Row],[Deaths]]/Table6[[#This Row],[Population]])*1000000</f>
        <v>126.08736085460986</v>
      </c>
      <c r="J16" s="1">
        <f>COUNTIF(Table_2[District],Table6[[#This Row],[Disticts]])</f>
        <v>1</v>
      </c>
      <c r="K16" s="1">
        <f>SUMIF('COVID HOSPITAL'!$B$2:$B$34,B16,Table_2[Total Number of Beds in the Facility])</f>
        <v>350</v>
      </c>
      <c r="L16" s="1">
        <f>(Table6[[#This Row],[Total Beds Available]]/Table6[[#This Row],[Population]])*1000000</f>
        <v>199.68586560684821</v>
      </c>
    </row>
    <row r="17" spans="1:17" x14ac:dyDescent="0.25">
      <c r="A17" s="5">
        <v>16</v>
      </c>
      <c r="B17" s="6" t="s">
        <v>20</v>
      </c>
      <c r="C17" s="7">
        <v>1703300</v>
      </c>
      <c r="D17">
        <f>VLOOKUP(B17,Table3[], 2, FALSE)</f>
        <v>8188</v>
      </c>
      <c r="E17" s="9">
        <f>(Table6[[#This Row],[COVID 19 affected]]/Table6[[#This Row],[Population]])*100</f>
        <v>0.48071390829566141</v>
      </c>
      <c r="F17">
        <f>Table6[[#This Row],[COVID 19 affected]]/Table6[[#This Row],[Population]]</f>
        <v>4.807139082956614E-3</v>
      </c>
      <c r="G17">
        <f>Table6[[#This Row],[COVID Affected per Capita]]*1000000</f>
        <v>4807.1390829566144</v>
      </c>
      <c r="H17">
        <f>VLOOKUP(B17,Table3[],5,FALSE)</f>
        <v>156</v>
      </c>
      <c r="I17">
        <f>(Table6[[#This Row],[Deaths]]/Table6[[#This Row],[Population]])*1000000</f>
        <v>91.58691950918805</v>
      </c>
      <c r="J17" s="1">
        <f>COUNTIF(Table_2[District],Table6[[#This Row],[Disticts]])</f>
        <v>1</v>
      </c>
      <c r="K17" s="1">
        <f>SUMIF('COVID HOSPITAL'!$B$2:$B$34,B17,Table_2[Total Number of Beds in the Facility])</f>
        <v>1100</v>
      </c>
      <c r="L17" s="1">
        <f>(Table6[[#This Row],[Total Beds Available]]/Table6[[#This Row],[Population]])*1000000</f>
        <v>645.80520166735164</v>
      </c>
    </row>
    <row r="18" spans="1:17" x14ac:dyDescent="0.25">
      <c r="A18" s="2">
        <v>17</v>
      </c>
      <c r="B18" s="3" t="s">
        <v>21</v>
      </c>
      <c r="C18" s="4">
        <v>1659456</v>
      </c>
      <c r="D18">
        <f>VLOOKUP(B18,Table3[], 2, FALSE)</f>
        <v>14309</v>
      </c>
      <c r="E18" s="9">
        <f>(Table6[[#This Row],[COVID 19 affected]]/Table6[[#This Row],[Population]])*100</f>
        <v>0.86227052720891673</v>
      </c>
      <c r="F18">
        <f>Table6[[#This Row],[COVID 19 affected]]/Table6[[#This Row],[Population]]</f>
        <v>8.6227052720891668E-3</v>
      </c>
      <c r="G18">
        <f>Table6[[#This Row],[COVID Affected per Capita]]*1000000</f>
        <v>8622.7052720891661</v>
      </c>
      <c r="H18">
        <f>VLOOKUP(B18,Table3[],5,FALSE)</f>
        <v>46</v>
      </c>
      <c r="I18">
        <f>(Table6[[#This Row],[Deaths]]/Table6[[#This Row],[Population]])*1000000</f>
        <v>27.719927494311388</v>
      </c>
      <c r="J18" s="1">
        <f>COUNTIF(Table_2[District],Table6[[#This Row],[Disticts]])</f>
        <v>1</v>
      </c>
      <c r="K18" s="1">
        <f>SUMIF('COVID HOSPITAL'!$B$2:$B$34,B18,Table_2[Total Number of Beds in the Facility])</f>
        <v>450</v>
      </c>
      <c r="L18" s="1">
        <f>(Table6[[#This Row],[Total Beds Available]]/Table6[[#This Row],[Population]])*1000000</f>
        <v>271.17320374869837</v>
      </c>
    </row>
    <row r="19" spans="1:17" x14ac:dyDescent="0.25">
      <c r="A19" s="5">
        <v>18</v>
      </c>
      <c r="B19" s="6" t="s">
        <v>22</v>
      </c>
      <c r="C19" s="7">
        <v>1597668</v>
      </c>
      <c r="D19">
        <f>VLOOKUP(B19,Table3[], 2, FALSE)</f>
        <v>11431</v>
      </c>
      <c r="E19" s="9">
        <f>(Table6[[#This Row],[COVID 19 affected]]/Table6[[#This Row],[Population]])*100</f>
        <v>0.71548031255554967</v>
      </c>
      <c r="F19">
        <f>Table6[[#This Row],[COVID 19 affected]]/Table6[[#This Row],[Population]]</f>
        <v>7.1548031255554969E-3</v>
      </c>
      <c r="G19">
        <f>Table6[[#This Row],[COVID Affected per Capita]]*1000000</f>
        <v>7154.803125555497</v>
      </c>
      <c r="H19">
        <f>VLOOKUP(B19,Table3[],5,FALSE)</f>
        <v>139</v>
      </c>
      <c r="I19">
        <f>(Table6[[#This Row],[Deaths]]/Table6[[#This Row],[Population]])*1000000</f>
        <v>87.001805130978397</v>
      </c>
      <c r="J19" s="1">
        <f>COUNTIF(Table_2[District],Table6[[#This Row],[Disticts]])</f>
        <v>1</v>
      </c>
      <c r="K19" s="1">
        <f>SUMIF('COVID HOSPITAL'!$B$2:$B$34,B19,Table_2[Total Number of Beds in the Facility])</f>
        <v>330</v>
      </c>
      <c r="L19" s="1">
        <f>(Table6[[#This Row],[Total Beds Available]]/Table6[[#This Row],[Population]])*1000000</f>
        <v>206.55104815268254</v>
      </c>
    </row>
    <row r="20" spans="1:17" x14ac:dyDescent="0.25">
      <c r="A20" s="2">
        <v>19</v>
      </c>
      <c r="B20" s="3" t="s">
        <v>23</v>
      </c>
      <c r="C20" s="4">
        <v>1536401</v>
      </c>
      <c r="D20">
        <f>VLOOKUP(B20,Table3[], 2, FALSE)</f>
        <v>10092</v>
      </c>
      <c r="E20" s="9">
        <f>(Table6[[#This Row],[COVID 19 affected]]/Table6[[#This Row],[Population]])*100</f>
        <v>0.65685976512642208</v>
      </c>
      <c r="F20">
        <f>Table6[[#This Row],[COVID 19 affected]]/Table6[[#This Row],[Population]]</f>
        <v>6.5685976512642203E-3</v>
      </c>
      <c r="G20">
        <f>Table6[[#This Row],[COVID Affected per Capita]]*1000000</f>
        <v>6568.5976512642201</v>
      </c>
      <c r="H20">
        <f>VLOOKUP(B20,Table3[],5,FALSE)</f>
        <v>91</v>
      </c>
      <c r="I20">
        <f>(Table6[[#This Row],[Deaths]]/Table6[[#This Row],[Population]])*1000000</f>
        <v>59.229328801530336</v>
      </c>
      <c r="J20" s="1">
        <f>COUNTIF(Table_2[District],Table6[[#This Row],[Disticts]])</f>
        <v>1</v>
      </c>
      <c r="K20" s="1">
        <f>SUMIF('COVID HOSPITAL'!$B$2:$B$34,B20,Table_2[Total Number of Beds in the Facility])</f>
        <v>500</v>
      </c>
      <c r="L20" s="1">
        <f>(Table6[[#This Row],[Total Beds Available]]/Table6[[#This Row],[Population]])*1000000</f>
        <v>325.43587253588095</v>
      </c>
    </row>
    <row r="21" spans="1:17" x14ac:dyDescent="0.25">
      <c r="A21" s="5">
        <v>20</v>
      </c>
      <c r="B21" s="6" t="s">
        <v>24</v>
      </c>
      <c r="C21" s="7">
        <v>1437169</v>
      </c>
      <c r="D21">
        <f>VLOOKUP(B21,Table3[], 2, FALSE)</f>
        <v>14503</v>
      </c>
      <c r="E21" s="9">
        <f>(Table6[[#This Row],[COVID 19 affected]]/Table6[[#This Row],[Population]])*100</f>
        <v>1.0091367125230228</v>
      </c>
      <c r="F21">
        <f>Table6[[#This Row],[COVID 19 affected]]/Table6[[#This Row],[Population]]</f>
        <v>1.0091367125230228E-2</v>
      </c>
      <c r="G21">
        <f>Table6[[#This Row],[COVID Affected per Capita]]*1000000</f>
        <v>10091.367125230228</v>
      </c>
      <c r="H21">
        <f>VLOOKUP(B21,Table3[],5,FALSE)</f>
        <v>76</v>
      </c>
      <c r="I21">
        <f>(Table6[[#This Row],[Deaths]]/Table6[[#This Row],[Population]])*1000000</f>
        <v>52.881741813245341</v>
      </c>
      <c r="J21" s="1">
        <f>COUNTIF(Table_2[District],Table6[[#This Row],[Disticts]])</f>
        <v>1</v>
      </c>
      <c r="K21" s="1">
        <f>SUMIF('COVID HOSPITAL'!$B$2:$B$34,B21,Table_2[Total Number of Beds in the Facility])</f>
        <v>235</v>
      </c>
      <c r="L21" s="1">
        <f>(Table6[[#This Row],[Total Beds Available]]/Table6[[#This Row],[Population]])*1000000</f>
        <v>163.51591218569286</v>
      </c>
      <c r="Q21">
        <f>Table6[[#Totals],[Population]]/1000000</f>
        <v>61.095297000000002</v>
      </c>
    </row>
    <row r="22" spans="1:17" x14ac:dyDescent="0.25">
      <c r="A22" s="2">
        <v>21</v>
      </c>
      <c r="B22" s="3" t="s">
        <v>25</v>
      </c>
      <c r="C22" s="4">
        <v>1389920</v>
      </c>
      <c r="D22">
        <f>VLOOKUP(B22,Table3[], 2, FALSE)</f>
        <v>13880</v>
      </c>
      <c r="E22" s="9">
        <f>(Table6[[#This Row],[COVID 19 affected]]/Table6[[#This Row],[Population]])*100</f>
        <v>0.99861862553240477</v>
      </c>
      <c r="F22">
        <f>Table6[[#This Row],[COVID 19 affected]]/Table6[[#This Row],[Population]]</f>
        <v>9.9861862553240477E-3</v>
      </c>
      <c r="G22">
        <f>Table6[[#This Row],[COVID Affected per Capita]]*1000000</f>
        <v>9986.186255324048</v>
      </c>
      <c r="H22">
        <f>VLOOKUP(B22,Table3[],5,FALSE)</f>
        <v>193</v>
      </c>
      <c r="I22">
        <f>(Table6[[#This Row],[Deaths]]/Table6[[#This Row],[Population]])*1000000</f>
        <v>138.85691262806492</v>
      </c>
      <c r="J22" s="1">
        <f>COUNTIF(Table_2[District],Table6[[#This Row],[Disticts]])</f>
        <v>1</v>
      </c>
      <c r="K22" s="1">
        <f>SUMIF('COVID HOSPITAL'!$B$2:$B$34,B22,Table_2[Total Number of Beds in the Facility])</f>
        <v>300</v>
      </c>
      <c r="L22" s="1">
        <f>(Table6[[#This Row],[Total Beds Available]]/Table6[[#This Row],[Population]])*1000000</f>
        <v>215.83976056175894</v>
      </c>
    </row>
    <row r="23" spans="1:17" x14ac:dyDescent="0.25">
      <c r="A23" s="5">
        <v>22</v>
      </c>
      <c r="B23" s="6" t="s">
        <v>26</v>
      </c>
      <c r="C23" s="7">
        <v>1255104</v>
      </c>
      <c r="D23">
        <f>VLOOKUP(B23,Table3[], 2, FALSE)</f>
        <v>12997</v>
      </c>
      <c r="E23" s="9">
        <f>(Table6[[#This Row],[COVID 19 affected]]/Table6[[#This Row],[Population]])*100</f>
        <v>1.0355317168935803</v>
      </c>
      <c r="F23">
        <f>Table6[[#This Row],[COVID 19 affected]]/Table6[[#This Row],[Population]]</f>
        <v>1.0355317168935802E-2</v>
      </c>
      <c r="G23">
        <f>Table6[[#This Row],[COVID Affected per Capita]]*1000000</f>
        <v>10355.317168935802</v>
      </c>
      <c r="H23">
        <f>VLOOKUP(B23,Table3[],5,FALSE)</f>
        <v>75</v>
      </c>
      <c r="I23">
        <f>(Table6[[#This Row],[Deaths]]/Table6[[#This Row],[Population]])*1000000</f>
        <v>59.756004283310389</v>
      </c>
      <c r="J23" s="1">
        <f>COUNTIF(Table_2[District],Table6[[#This Row],[Disticts]])</f>
        <v>1</v>
      </c>
      <c r="K23" s="1">
        <f>SUMIF('COVID HOSPITAL'!$B$2:$B$34,B23,Table_2[Total Number of Beds in the Facility])</f>
        <v>300</v>
      </c>
      <c r="L23" s="1">
        <f>(Table6[[#This Row],[Total Beds Available]]/Table6[[#This Row],[Population]])*1000000</f>
        <v>239.02401713324156</v>
      </c>
    </row>
    <row r="24" spans="1:17" x14ac:dyDescent="0.25">
      <c r="A24" s="2">
        <v>23</v>
      </c>
      <c r="B24" s="3" t="s">
        <v>27</v>
      </c>
      <c r="C24" s="4">
        <v>1177361</v>
      </c>
      <c r="D24">
        <f>VLOOKUP(B24,Table3[], 2, FALSE)</f>
        <v>23180</v>
      </c>
      <c r="E24" s="9">
        <f>(Table6[[#This Row],[COVID 19 affected]]/Table6[[#This Row],[Population]])*100</f>
        <v>1.9688099062224753</v>
      </c>
      <c r="F24">
        <f>Table6[[#This Row],[COVID 19 affected]]/Table6[[#This Row],[Population]]</f>
        <v>1.9688099062224754E-2</v>
      </c>
      <c r="G24">
        <f>Table6[[#This Row],[COVID Affected per Capita]]*1000000</f>
        <v>19688.099062224755</v>
      </c>
      <c r="H24">
        <f>VLOOKUP(B24,Table3[],5,FALSE)</f>
        <v>132</v>
      </c>
      <c r="I24">
        <f>(Table6[[#This Row],[Deaths]]/Table6[[#This Row],[Population]])*1000000</f>
        <v>112.11514565201327</v>
      </c>
      <c r="J24" s="1">
        <f>COUNTIF(Table_2[District],Table6[[#This Row],[Disticts]])</f>
        <v>1</v>
      </c>
      <c r="K24" s="1">
        <f>SUMIF('COVID HOSPITAL'!$B$2:$B$34,B24,Table_2[Total Number of Beds in the Facility])</f>
        <v>100</v>
      </c>
      <c r="L24" s="1">
        <f>(Table6[[#This Row],[Total Beds Available]]/Table6[[#This Row],[Population]])*1000000</f>
        <v>84.93571640304036</v>
      </c>
    </row>
    <row r="25" spans="1:17" x14ac:dyDescent="0.25">
      <c r="A25" s="5">
        <v>24</v>
      </c>
      <c r="B25" s="5" t="s">
        <v>46</v>
      </c>
      <c r="C25" s="7">
        <v>1174271</v>
      </c>
      <c r="D25">
        <f>VLOOKUP(B25,Table3[], 2, FALSE)</f>
        <v>10781</v>
      </c>
      <c r="E25" s="9">
        <f>(Table6[[#This Row],[COVID 19 affected]]/Table6[[#This Row],[Population]])*100</f>
        <v>0.91810152852280258</v>
      </c>
      <c r="F25">
        <f>Table6[[#This Row],[COVID 19 affected]]/Table6[[#This Row],[Population]]</f>
        <v>9.1810152852280259E-3</v>
      </c>
      <c r="G25">
        <f>Table6[[#This Row],[COVID Affected per Capita]]*1000000</f>
        <v>9181.0152852280262</v>
      </c>
      <c r="H25">
        <f>VLOOKUP(B25,Table3[],5,FALSE)</f>
        <v>0</v>
      </c>
      <c r="I25">
        <f>(Table6[[#This Row],[Deaths]]/Table6[[#This Row],[Population]])*1000000</f>
        <v>0</v>
      </c>
      <c r="J25" s="1">
        <f>COUNTIF(Table_2[District],Table6[[#This Row],[Disticts]])</f>
        <v>1</v>
      </c>
      <c r="K25" s="1">
        <f>SUMIF('COVID HOSPITAL'!$B$2:$B$34,B25,Table_2[Total Number of Beds in the Facility])</f>
        <v>250</v>
      </c>
      <c r="L25" s="1">
        <f>(Table6[[#This Row],[Total Beds Available]]/Table6[[#This Row],[Population]])*1000000</f>
        <v>212.8980448295155</v>
      </c>
    </row>
    <row r="26" spans="1:17" x14ac:dyDescent="0.25">
      <c r="A26" s="2">
        <v>25</v>
      </c>
      <c r="B26" s="2" t="s">
        <v>45</v>
      </c>
      <c r="C26" s="4">
        <v>1137961</v>
      </c>
      <c r="D26">
        <f>VLOOKUP(B26,Table3[], 2, FALSE)</f>
        <v>13931</v>
      </c>
      <c r="E26" s="9">
        <f>(Table6[[#This Row],[COVID 19 affected]]/Table6[[#This Row],[Population]])*100</f>
        <v>1.2242071564842731</v>
      </c>
      <c r="F26">
        <f>Table6[[#This Row],[COVID 19 affected]]/Table6[[#This Row],[Population]]</f>
        <v>1.2242071564842732E-2</v>
      </c>
      <c r="G26">
        <f>Table6[[#This Row],[COVID Affected per Capita]]*1000000</f>
        <v>12242.071564842732</v>
      </c>
      <c r="H26">
        <f>VLOOKUP(B26,Table3[],5,FALSE)</f>
        <v>97</v>
      </c>
      <c r="I26">
        <f>(Table6[[#This Row],[Deaths]]/Table6[[#This Row],[Population]])*1000000</f>
        <v>85.240179584361854</v>
      </c>
      <c r="J26" s="1">
        <f>COUNTIF(Table_2[District],Table6[[#This Row],[Disticts]])</f>
        <v>1</v>
      </c>
      <c r="K26" s="1">
        <f>SUMIF('COVID HOSPITAL'!$B$2:$B$34,B26,Table_2[Total Number of Beds in the Facility])</f>
        <v>400</v>
      </c>
      <c r="L26" s="1">
        <f>(Table6[[#This Row],[Total Beds Available]]/Table6[[#This Row],[Population]])*1000000</f>
        <v>351.50589519324478</v>
      </c>
    </row>
    <row r="27" spans="1:17" x14ac:dyDescent="0.25">
      <c r="A27" s="5">
        <v>26</v>
      </c>
      <c r="B27" s="6" t="s">
        <v>30</v>
      </c>
      <c r="C27" s="7">
        <v>1082636</v>
      </c>
      <c r="D27">
        <f>VLOOKUP(B27,Table3[], 2, FALSE)</f>
        <v>8342</v>
      </c>
      <c r="E27" s="9">
        <f>(Table6[[#This Row],[COVID 19 affected]]/Table6[[#This Row],[Population]])*100</f>
        <v>0.77052675137349946</v>
      </c>
      <c r="F27">
        <f>Table6[[#This Row],[COVID 19 affected]]/Table6[[#This Row],[Population]]</f>
        <v>7.7052675137349947E-3</v>
      </c>
      <c r="G27">
        <f>Table6[[#This Row],[COVID Affected per Capita]]*1000000</f>
        <v>7705.2675137349943</v>
      </c>
      <c r="H27">
        <f>VLOOKUP(B27,Table3[],5,FALSE)</f>
        <v>58</v>
      </c>
      <c r="I27">
        <f>(Table6[[#This Row],[Deaths]]/Table6[[#This Row],[Population]])*1000000</f>
        <v>53.572946031722573</v>
      </c>
      <c r="J27" s="1">
        <f>COUNTIF(Table_2[District],Table6[[#This Row],[Disticts]])</f>
        <v>1</v>
      </c>
      <c r="K27" s="1">
        <f>SUMIF('COVID HOSPITAL'!$B$2:$B$34,B27,Table_2[Total Number of Beds in the Facility])</f>
        <v>100</v>
      </c>
      <c r="L27" s="1">
        <f>(Table6[[#This Row],[Total Beds Available]]/Table6[[#This Row],[Population]])*1000000</f>
        <v>92.367148330556162</v>
      </c>
    </row>
    <row r="28" spans="1:17" x14ac:dyDescent="0.25">
      <c r="A28" s="2">
        <v>27</v>
      </c>
      <c r="B28" s="3" t="s">
        <v>31</v>
      </c>
      <c r="C28" s="4">
        <v>1064570</v>
      </c>
      <c r="D28">
        <f>VLOOKUP(B28,Table3[], 2, FALSE)</f>
        <v>10913</v>
      </c>
      <c r="E28" s="9">
        <f>(Table6[[#This Row],[COVID 19 affected]]/Table6[[#This Row],[Population]])*100</f>
        <v>1.025108729346121</v>
      </c>
      <c r="F28">
        <f>Table6[[#This Row],[COVID 19 affected]]/Table6[[#This Row],[Population]]</f>
        <v>1.0251087293461209E-2</v>
      </c>
      <c r="G28">
        <f>Table6[[#This Row],[COVID Affected per Capita]]*1000000</f>
        <v>10251.087293461209</v>
      </c>
      <c r="H28">
        <f>VLOOKUP(B28,Table3[],5,FALSE)</f>
        <v>115</v>
      </c>
      <c r="I28">
        <f>(Table6[[#This Row],[Deaths]]/Table6[[#This Row],[Population]])*1000000</f>
        <v>108.02483631888931</v>
      </c>
      <c r="J28" s="1">
        <f>COUNTIF(Table_2[District],Table6[[#This Row],[Disticts]])</f>
        <v>1</v>
      </c>
      <c r="K28" s="1">
        <f>SUMIF('COVID HOSPITAL'!$B$2:$B$34,B28,Table_2[Total Number of Beds in the Facility])</f>
        <v>250</v>
      </c>
      <c r="L28" s="1">
        <f>(Table6[[#This Row],[Total Beds Available]]/Table6[[#This Row],[Population]])*1000000</f>
        <v>234.83660069323764</v>
      </c>
    </row>
    <row r="29" spans="1:17" x14ac:dyDescent="0.25">
      <c r="A29" s="5">
        <v>28</v>
      </c>
      <c r="B29" s="5" t="s">
        <v>42</v>
      </c>
      <c r="C29" s="7">
        <v>1020791</v>
      </c>
      <c r="D29">
        <f>VLOOKUP(B29,Table3[], 2, FALSE)</f>
        <v>6929</v>
      </c>
      <c r="E29" s="9">
        <f>(Table6[[#This Row],[COVID 19 affected]]/Table6[[#This Row],[Population]])*100</f>
        <v>0.67878733256856694</v>
      </c>
      <c r="F29">
        <f>Table6[[#This Row],[COVID 19 affected]]/Table6[[#This Row],[Population]]</f>
        <v>6.7878733256856692E-3</v>
      </c>
      <c r="G29">
        <f>Table6[[#This Row],[COVID Affected per Capita]]*1000000</f>
        <v>6787.8733256856694</v>
      </c>
      <c r="H29">
        <f>VLOOKUP(B29,Table3[],5,FALSE)</f>
        <v>62</v>
      </c>
      <c r="I29">
        <f>(Table6[[#This Row],[Deaths]]/Table6[[#This Row],[Population]])*1000000</f>
        <v>60.737212612572016</v>
      </c>
      <c r="J29" s="1">
        <f>COUNTIF(Table_2[District],Table6[[#This Row],[Disticts]])</f>
        <v>1</v>
      </c>
      <c r="K29" s="1">
        <f>SUMIF('COVID HOSPITAL'!$B$2:$B$34,B29,Table_2[Total Number of Beds in the Facility])</f>
        <v>300</v>
      </c>
      <c r="L29" s="1">
        <f>(Table6[[#This Row],[Total Beds Available]]/Table6[[#This Row],[Population]])*1000000</f>
        <v>293.88973844792906</v>
      </c>
    </row>
    <row r="30" spans="1:17" x14ac:dyDescent="0.25">
      <c r="A30" s="2">
        <v>29</v>
      </c>
      <c r="B30" s="3" t="s">
        <v>33</v>
      </c>
      <c r="C30" s="4">
        <v>990923</v>
      </c>
      <c r="D30">
        <f>VLOOKUP(B30,Table3[], 2, FALSE)</f>
        <v>19285</v>
      </c>
      <c r="E30" s="9">
        <f>(Table6[[#This Row],[COVID 19 affected]]/Table6[[#This Row],[Population]])*100</f>
        <v>1.9461653428167476</v>
      </c>
      <c r="F30">
        <f>Table6[[#This Row],[COVID 19 affected]]/Table6[[#This Row],[Population]]</f>
        <v>1.9461653428167476E-2</v>
      </c>
      <c r="G30">
        <f>Table6[[#This Row],[COVID Affected per Capita]]*1000000</f>
        <v>19461.653428167476</v>
      </c>
      <c r="H30">
        <f>VLOOKUP(B30,Table3[],5,FALSE)</f>
        <v>65</v>
      </c>
      <c r="I30">
        <f>(Table6[[#This Row],[Deaths]]/Table6[[#This Row],[Population]])*1000000</f>
        <v>65.595409532324908</v>
      </c>
      <c r="J30" s="1">
        <f>COUNTIF(Table_2[District],Table6[[#This Row],[Disticts]])</f>
        <v>0</v>
      </c>
      <c r="K30" s="1">
        <f>SUMIF('COVID HOSPITAL'!$B$2:$B$34,B30,Table_2[Total Number of Beds in the Facility])</f>
        <v>0</v>
      </c>
      <c r="L30" s="1">
        <f>(Table6[[#This Row],[Total Beds Available]]/Table6[[#This Row],[Population]])*1000000</f>
        <v>0</v>
      </c>
    </row>
    <row r="31" spans="1:17" x14ac:dyDescent="0.25">
      <c r="A31" s="5">
        <v>30</v>
      </c>
      <c r="B31" s="6" t="s">
        <v>34</v>
      </c>
      <c r="C31" s="7">
        <v>554519</v>
      </c>
      <c r="D31">
        <f>VLOOKUP(B31,Table3[], 2, FALSE)</f>
        <v>5907</v>
      </c>
      <c r="E31" s="9">
        <f>(Table6[[#This Row],[COVID 19 affected]]/Table6[[#This Row],[Population]])*100</f>
        <v>1.0652475388580014</v>
      </c>
      <c r="F31">
        <f>Table6[[#This Row],[COVID 19 affected]]/Table6[[#This Row],[Population]]</f>
        <v>1.0652475388580013E-2</v>
      </c>
      <c r="G31">
        <f>Table6[[#This Row],[COVID Affected per Capita]]*1000000</f>
        <v>10652.475388580013</v>
      </c>
      <c r="H31">
        <f>VLOOKUP(B31,Table3[],5,FALSE)</f>
        <v>27</v>
      </c>
      <c r="I31">
        <f>(Table6[[#This Row],[Deaths]]/Table6[[#This Row],[Population]])*1000000</f>
        <v>48.690847383047291</v>
      </c>
      <c r="J31" s="1">
        <f>COUNTIF(Table_2[District],Table6[[#This Row],[Disticts]])</f>
        <v>1</v>
      </c>
      <c r="K31" s="1">
        <f>SUMIF('COVID HOSPITAL'!$B$2:$B$34,B31,Table_2[Total Number of Beds in the Facility])</f>
        <v>300</v>
      </c>
      <c r="L31" s="1">
        <f>(Table6[[#This Row],[Total Beds Available]]/Table6[[#This Row],[Population]])*1000000</f>
        <v>541.0094153671921</v>
      </c>
    </row>
    <row r="32" spans="1:17" x14ac:dyDescent="0.25">
      <c r="A32" s="11"/>
      <c r="B32" s="12" t="s">
        <v>36</v>
      </c>
      <c r="C32" s="13">
        <f>SUBTOTAL(109,Table6[Population])</f>
        <v>61095297</v>
      </c>
      <c r="D32" s="13">
        <f>SUBTOTAL(109,Table6[COVID 19 affected])</f>
        <v>928838</v>
      </c>
      <c r="E32" s="13">
        <f>SUBTOTAL(109,Table6[COVID Affected %])</f>
        <v>35.155809904940227</v>
      </c>
      <c r="F32" s="13"/>
      <c r="G32" s="13">
        <f>SUBTOTAL(101,Table6[COVID PER MILLION])</f>
        <v>11718.603301646741</v>
      </c>
      <c r="H32" s="13">
        <f>SUBTOTAL(109,Table6[Deaths])</f>
        <v>8458</v>
      </c>
      <c r="I32" s="13">
        <f>SUBTOTAL(109,Table6[Death per Million Population])</f>
        <v>3053.282597740963</v>
      </c>
      <c r="J32" s="13"/>
      <c r="K32" s="13">
        <f>SUBTOTAL(109,Table6[Total Beds Available])</f>
        <v>13733</v>
      </c>
      <c r="L32" s="13">
        <f>SUBTOTAL(109,Table6[Total Beds available per Million])</f>
        <v>7218.5540010090699</v>
      </c>
    </row>
    <row r="33" spans="2:12" x14ac:dyDescent="0.25">
      <c r="B33" s="14" t="s">
        <v>153</v>
      </c>
      <c r="I33" s="14">
        <f>AVERAGE(Table6[Death per Million Population])</f>
        <v>101.77608659136543</v>
      </c>
      <c r="K33" s="14">
        <f>AVERAGE(Table6[Total Beds Available])</f>
        <v>457.76666666666665</v>
      </c>
      <c r="L33" s="14">
        <f>AVERAGE(Table6[Total Beds available per Million])</f>
        <v>240.61846670030232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c n a a U V Q o V x 6 n A A A A + Q A A A B I A H A B D b 2 5 m a W c v U G F j a 2 F n Z S 5 4 b W w g o h g A K K A U A A A A A A A A A A A A A A A A A A A A A A A A A A A A h Y + 9 D o I w G E V f h X S n f 0 S j 5 K M M T i Z i T E y M K y k V G q E Y W i z v 5 u A j + Q q S K O r m e E / O c O 7 j d o d 0 a O r g q j q r W 5 M g h i k K l J F t o U 2 Z o N 6 d w g V K B e x y e c 5 L F Y y y s f F g i w R V z l 1 i Q r z 3 2 E e 4 7 U r C K W X k m G 3 2 s l J N j j 6 y / i + H 2 l i X G 6 m Q g M M r R n A 8 Z 3 j G l h y z i D I g E 4 d M m 6 / D x 2 R M g f x A W P W 1 6 z s l l A n X W y D T B P K + I Z 5 Q S w M E F A A C A A g A c n a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2 m l F 4 q P l u 5 w E A A G E E A A A T A B w A R m 9 y b X V s Y X M v U 2 V j d G l v b j E u b S C i G A A o o B Q A A A A A A A A A A A A A A A A A A A A A A A A A A A C d U s G K G k E Q v Q v + Q z E S U N C Z q C G w C X v Y K G E X g g w Z I Y d l D 2 1 3 r T b b d k t X j a 6 I / 5 J v y Z e l e 3 S j U T e Q n c t 0 1 6 t 6 9 b p e E U r W z k K x + 3 c / 1 2 v 1 G s 2 E R w W N Z C w m B q G f w D U Y 5 H o N w l e 4 0 k s M k R 8 4 S X M x x W Y 8 D J x l t E z N Z M a 8 o E 9 Z t l q t U o m W S t J W a Z F K l 2 q b E Q t G y p 6 E t 4 L F k 0 h a r f a O d x j u / U C 7 4 9 / 0 t / c x 8 r B H G 8 l g J u w 0 q B q v F x g F V d r S s R e W H p 2 f D 5 w p 5 z a C 1 K y o 2 p t N 0 k j a c G f 5 4 4 c 0 A t s 2 b J K h J v Z a c k A 4 x I D x m S u g K C c d t Q f p D M 3 d o j Q i j u g F s u V 8 g r 4 C v 2 l G L + Q 6 Q D k G 8 Z b D W A 4 t C 3 y G 7 7 H 2 p H T b q t e 0 v f i + S z b 0 3 m S D d E u t u l f p n 4 m n U 7 e M T l h c d R a h L h s i 6 W n A U L 3 r v R / E 9 E 7 3 K h x v H S 0 0 C 0 M Z 2 r 9 t 6 h 1 s 6 p 3 a l H s 3 d 4 E L b l E o 9 H S w a o / s 4 5 V J v T b c 7 8 M 3 x h R S G O H p m n 2 J D 6 2 3 G H + h f V y D w s D I / c c q j M Q c w T 0 C z z D y G J 7 B V y G 1 0 b w + y 4 1 s M f c l A Z p D V F r G c U I G d + R 2 W 9 N 6 r f D X z 6 P S v J w Y L T P I v V 4 G h v O i G 6 U 8 E p 2 K e 0 V b r i 0 M n M L z p 8 c 9 E Z L D W N J z Y S 6 Y D q N q R 2 O j L 6 g I A l N s e D S G I 8 Z / L f J v U E s B A i 0 A F A A C A A g A c n a a U V Q o V x 6 n A A A A + Q A A A B I A A A A A A A A A A A A A A A A A A A A A A E N v b m Z p Z y 9 Q Y W N r Y W d l L n h t b F B L A Q I t A B Q A A g A I A H J 2 m l E P y u m r p A A A A O k A A A A T A A A A A A A A A A A A A A A A A P M A A A B b Q 2 9 u d G V u d F 9 U e X B l c 1 0 u e G 1 s U E s B A i 0 A F A A C A A g A c n a a U X i o + W 7 n A Q A A Y Q Q A A B M A A A A A A A A A A A A A A A A A 5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g A A A A A A A D y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w N T o 0 M z o 1 M C 4 5 N D E 1 N z g w W i I g L z 4 8 R W 5 0 c n k g V H l w Z T 0 i R m l s b E N v b H V t b l R 5 c G V z I i B W Y W x 1 Z T 0 i c 0 F 3 W U d C U V F G I i A v P j x F b n R y e S B U e X B l P S J G a W x s Q 2 9 s d W 1 u T m F t Z X M i I F Z h b H V l P S J z W y Z x d W 9 0 O y M m c X V v d D s s J n F 1 b 3 Q 7 R G l z d H J p Y 3 Q m c X V v d D s s J n F 1 b 3 Q 7 U 3 V i L W R p c 3 R y a W N 0 c y Z x d W 9 0 O y w m c X V v d D t Q b 3 B 1 b G F 0 a W 9 u J n F 1 b 3 Q 7 L C Z x d W 9 0 O 0 x p d G V y Y W N 5 J n F 1 b 3 Q 7 L C Z x d W 9 0 O 1 N l e C B S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L n s j L D B 9 J n F 1 b 3 Q 7 L C Z x d W 9 0 O 1 N l Y 3 R p b 2 4 x L 1 R h Y m x l I D M v Q 2 h h b m d l Z C B U e X B l L n t E a X N 0 c m l j d C w x f S Z x d W 9 0 O y w m c X V v d D t T Z W N 0 a W 9 u M S 9 U Y W J s Z S A z L 0 N o Y W 5 n Z W Q g V H l w Z S 5 7 U 3 V i L W R p c 3 R y a W N 0 c y w y f S Z x d W 9 0 O y w m c X V v d D t T Z W N 0 a W 9 u M S 9 U Y W J s Z S A z L 0 N o Y W 5 n Z W Q g V H l w Z S 5 7 U G 9 w d W x h d G l v b i w z f S Z x d W 9 0 O y w m c X V v d D t T Z W N 0 a W 9 u M S 9 U Y W J s Z S A z L 0 N o Y W 5 n Z W Q g V H l w Z S 5 7 T G l 0 Z X J h Y 3 k s N H 0 m c X V v d D s s J n F 1 b 3 Q 7 U 2 V j d G l v b j E v V G F i b G U g M y 9 D a G F u Z 2 V k I F R 5 c G U u e 1 N l e C B S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z L 0 N o Y W 5 n Z W Q g V H l w Z S 5 7 I y w w f S Z x d W 9 0 O y w m c X V v d D t T Z W N 0 a W 9 u M S 9 U Y W J s Z S A z L 0 N o Y W 5 n Z W Q g V H l w Z S 5 7 R G l z d H J p Y 3 Q s M X 0 m c X V v d D s s J n F 1 b 3 Q 7 U 2 V j d G l v b j E v V G F i b G U g M y 9 D a G F u Z 2 V k I F R 5 c G U u e 1 N 1 Y i 1 k a X N 0 c m l j d H M s M n 0 m c X V v d D s s J n F 1 b 3 Q 7 U 2 V j d G l v b j E v V G F i b G U g M y 9 D a G F u Z 2 V k I F R 5 c G U u e 1 B v c H V s Y X R p b 2 4 s M 3 0 m c X V v d D s s J n F 1 b 3 Q 7 U 2 V j d G l v b j E v V G F i b G U g M y 9 D a G F u Z 2 V k I F R 5 c G U u e 0 x p d G V y Y W N 5 L D R 9 J n F 1 b 3 Q 7 L C Z x d W 9 0 O 1 N l Y 3 R p b 2 4 x L 1 R h Y m x l I D M v Q 2 h h b m d l Z C B U e X B l L n t T Z X g g U m F 0 a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A 2 O j A w O j M z L j A 0 O D Q 3 M T V a I i A v P j x F b n R y e S B U e X B l P S J G a W x s Q 2 9 s d W 1 u V H l w Z X M i I F Z h b H V l P S J z Q X d Z R 0 J n W U d B d 1 l E I i A v P j x F b n R y e S B U e X B l P S J G a W x s Q 2 9 s d W 1 u T m F t Z X M i I F Z h b H V l P S J z W y Z x d W 9 0 O 1 N s I E 5 v J n F 1 b 3 Q 7 L C Z x d W 9 0 O 0 R p c 3 R y a W N 0 J n F 1 b 3 Q 7 L C Z x d W 9 0 O 0 5 h b W U g b 2 Y g d G h l I E h l Y W x 0 a C B G Y W N p b G l 0 e S Z x d W 9 0 O y w m c X V v d D t U e X B l I G 9 m I E Z h Y 2 l s a X R 5 I C h E Z W R p Y 2 F 0 Z W Q g L y B J c 2 9 s Y X R p b 2 4 p J n F 1 b 3 Q 7 L C Z x d W 9 0 O 1 R 5 c G U g b 2 b C o C B G Y W N p b G l 0 e S A o U H V i b G l j L y B Q c m l 2 Y X R l K S Z x d W 9 0 O y w m c X V v d D t B Z G R y Z X N z I G 9 m I H R o Z S B I Z W F s d G g g R m N p b G l 0 e S Z x d W 9 0 O y w m c X V v d D t Q a W 4 g Q 2 9 k Z S Z x d W 9 0 O y w m c X V v d D t D b 2 5 0 Y W N 0 I E 5 v L i Z x d W 9 0 O y w m c X V v d D t U b 3 R h b C B O d W 1 i Z X I g b 2 Y g Q m V k c y B p b i B 0 a G U g R m F j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U 2 w g T m 8 s M H 0 m c X V v d D s s J n F 1 b 3 Q 7 U 2 V j d G l v b j E v V G F i b G U g M i 9 D a G F u Z 2 V k I F R 5 c G U u e 0 R p c 3 R y a W N 0 L D F 9 J n F 1 b 3 Q 7 L C Z x d W 9 0 O 1 N l Y 3 R p b 2 4 x L 1 R h Y m x l I D I v Q 2 h h b m d l Z C B U e X B l L n t O Y W 1 l I G 9 m I H R o Z S B I Z W F s d G g g R m F j a W x p d H k s M n 0 m c X V v d D s s J n F 1 b 3 Q 7 U 2 V j d G l v b j E v V G F i b G U g M i 9 D a G F u Z 2 V k I F R 5 c G U u e 1 R 5 c G U g b 2 Y g R m F j a W x p d H k g K E R l Z G l j Y X R l Z C A v I E l z b 2 x h d G l v b i k s M 3 0 m c X V v d D s s J n F 1 b 3 Q 7 U 2 V j d G l v b j E v V G F i b G U g M i 9 D a G F u Z 2 V k I F R 5 c G U u e 1 R 5 c G U g b 2 b C o C B G Y W N p b G l 0 e S A o U H V i b G l j L y B Q c m l 2 Y X R l K S w 0 f S Z x d W 9 0 O y w m c X V v d D t T Z W N 0 a W 9 u M S 9 U Y W J s Z S A y L 0 N o Y W 5 n Z W Q g V H l w Z S 5 7 Q W R k c m V z c y B v Z i B 0 a G U g S G V h b H R o I E Z j a W x p d H k s N X 0 m c X V v d D s s J n F 1 b 3 Q 7 U 2 V j d G l v b j E v V G F i b G U g M i 9 D a G F u Z 2 V k I F R 5 c G U u e 1 B p b i B D b 2 R l L D Z 9 J n F 1 b 3 Q 7 L C Z x d W 9 0 O 1 N l Y 3 R p b 2 4 x L 1 R h Y m x l I D I v Q 2 h h b m d l Z C B U e X B l L n t D b 2 5 0 Y W N 0 I E 5 v L i w 3 f S Z x d W 9 0 O y w m c X V v d D t T Z W N 0 a W 9 u M S 9 U Y W J s Z S A y L 0 N o Y W 5 n Z W Q g V H l w Z S 5 7 V G 9 0 Y W w g T n V t Y m V y I G 9 m I E J l Z H M g a W 4 g d G h l I E Z h Y 2 l s a X R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I v Q 2 h h b m d l Z C B U e X B l L n t T b C B O b y w w f S Z x d W 9 0 O y w m c X V v d D t T Z W N 0 a W 9 u M S 9 U Y W J s Z S A y L 0 N o Y W 5 n Z W Q g V H l w Z S 5 7 R G l z d H J p Y 3 Q s M X 0 m c X V v d D s s J n F 1 b 3 Q 7 U 2 V j d G l v b j E v V G F i b G U g M i 9 D a G F u Z 2 V k I F R 5 c G U u e 0 5 h b W U g b 2 Y g d G h l I E h l Y W x 0 a C B G Y W N p b G l 0 e S w y f S Z x d W 9 0 O y w m c X V v d D t T Z W N 0 a W 9 u M S 9 U Y W J s Z S A y L 0 N o Y W 5 n Z W Q g V H l w Z S 5 7 V H l w Z S B v Z i B G Y W N p b G l 0 e S A o R G V k a W N h d G V k I C 8 g S X N v b G F 0 a W 9 u K S w z f S Z x d W 9 0 O y w m c X V v d D t T Z W N 0 a W 9 u M S 9 U Y W J s Z S A y L 0 N o Y W 5 n Z W Q g V H l w Z S 5 7 V H l w Z S B v Z s K g I E Z h Y 2 l s a X R 5 I C h Q d W J s a W M v I F B y a X Z h d G U p L D R 9 J n F 1 b 3 Q 7 L C Z x d W 9 0 O 1 N l Y 3 R p b 2 4 x L 1 R h Y m x l I D I v Q 2 h h b m d l Z C B U e X B l L n t B Z G R y Z X N z I G 9 m I H R o Z S B I Z W F s d G g g R m N p b G l 0 e S w 1 f S Z x d W 9 0 O y w m c X V v d D t T Z W N 0 a W 9 u M S 9 U Y W J s Z S A y L 0 N o Y W 5 n Z W Q g V H l w Z S 5 7 U G l u I E N v Z G U s N n 0 m c X V v d D s s J n F 1 b 3 Q 7 U 2 V j d G l v b j E v V G F i b G U g M i 9 D a G F u Z 2 V k I F R 5 c G U u e 0 N v b n R h Y 3 Q g T m 8 u L D d 9 J n F 1 b 3 Q 7 L C Z x d W 9 0 O 1 N l Y 3 R p b 2 4 x L 1 R h Y m x l I D I v Q 2 h h b m d l Z C B U e X B l L n t U b 3 R h b C B O d W 1 i Z X I g b 2 Y g Q m V k c y B p b i B 0 a G U g R m F j a W x p d H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h T 6 l W 0 u J E q B 4 / C U A j T V w A A A A A A g A A A A A A E G Y A A A A B A A A g A A A A l c o D 9 J F m 8 6 8 D A c q X S H 8 I 3 n Q Q A + d q C F 7 v J U p t 3 4 / P 5 9 I A A A A A D o A A A A A C A A A g A A A A p N N F A k x c q C t D 7 q l K u d t I s q E J S f F 3 B L g W 0 8 D o 0 Z u U U C Z Q A A A A I w r Z 3 l g A h 2 D n i M Q L c b U C D r D H D i L F b n Y 9 p t Q c R o F j / R k w P s v r C 7 q d r L A a F 0 t K r 1 1 U o 6 N I I L k P T f 5 K p h O C t E i W r g h g B o K v D y A W r 1 O b g Z 1 2 3 x Z A A A A A p K 7 T D V 4 V g 7 / C l L 0 6 q M m 6 g w h 1 U 3 W r E f m U / X A I 2 I 2 m t E f r W I 8 W 4 K K o 3 l Y l 8 L 8 z s m T v 4 u D A C M y 6 N g m m 7 r X J B i p r P w = = < / D a t a M a s h u p > 
</file>

<file path=customXml/itemProps1.xml><?xml version="1.0" encoding="utf-8"?>
<ds:datastoreItem xmlns:ds="http://schemas.openxmlformats.org/officeDocument/2006/customXml" ds:itemID="{01AD507F-0FEB-4A91-9D25-3BF8BE81F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POPULATION-2011</vt:lpstr>
      <vt:lpstr>COVID 19</vt:lpstr>
      <vt:lpstr>COVID HOSPITAL</vt:lpstr>
      <vt:lpstr>COMBAINED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Jayan</dc:creator>
  <cp:lastModifiedBy>CTARA</cp:lastModifiedBy>
  <dcterms:created xsi:type="dcterms:W3CDTF">2020-12-26T05:40:19Z</dcterms:created>
  <dcterms:modified xsi:type="dcterms:W3CDTF">2020-12-30T19:32:00Z</dcterms:modified>
</cp:coreProperties>
</file>