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S2Transceiver\"/>
    </mc:Choice>
  </mc:AlternateContent>
  <xr:revisionPtr revIDLastSave="0" documentId="13_ncr:1_{AC2E27BB-5802-46D9-A469-9697893611C0}" xr6:coauthVersionLast="47" xr6:coauthVersionMax="47" xr10:uidLastSave="{00000000-0000-0000-0000-000000000000}"/>
  <bookViews>
    <workbookView xWindow="1980" yWindow="1920" windowWidth="21600" windowHeight="11430" activeTab="2" xr2:uid="{523F06E5-833D-4CD8-9989-96DD4B363D68}"/>
  </bookViews>
  <sheets>
    <sheet name="Settings" sheetId="1" r:id="rId1"/>
    <sheet name="Configuration Summary" sheetId="4" r:id="rId2"/>
    <sheet name="L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B59" i="2"/>
  <c r="A2" i="2" s="1"/>
  <c r="H15" i="2"/>
  <c r="H16" i="2"/>
  <c r="H17" i="2"/>
  <c r="H18" i="2"/>
  <c r="H19" i="2"/>
  <c r="H20" i="2"/>
  <c r="H21" i="2"/>
  <c r="H22" i="2"/>
  <c r="Q6" i="4"/>
  <c r="Q7" i="4"/>
  <c r="Q8" i="4"/>
  <c r="Q9" i="4"/>
  <c r="Q12" i="4"/>
  <c r="O12" i="4"/>
  <c r="O9" i="4"/>
  <c r="O8" i="4"/>
  <c r="O7" i="4"/>
  <c r="O6" i="4"/>
  <c r="C12" i="4"/>
  <c r="D12" i="4"/>
  <c r="C13" i="4"/>
  <c r="B12" i="4"/>
  <c r="G9" i="4"/>
  <c r="H9" i="4"/>
  <c r="I9" i="4"/>
  <c r="F9" i="4"/>
  <c r="C9" i="4"/>
  <c r="D9" i="4"/>
  <c r="E9" i="4"/>
  <c r="B9" i="4"/>
  <c r="K8" i="4"/>
  <c r="L8" i="4"/>
  <c r="M8" i="4"/>
  <c r="J8" i="4"/>
  <c r="G8" i="4"/>
  <c r="H8" i="4"/>
  <c r="I8" i="4"/>
  <c r="F8" i="4"/>
  <c r="C8" i="4"/>
  <c r="D8" i="4"/>
  <c r="E8" i="4"/>
  <c r="B8" i="4"/>
  <c r="B7" i="4"/>
  <c r="B6" i="4"/>
  <c r="D4" i="4"/>
  <c r="C4" i="4"/>
  <c r="V29" i="1"/>
  <c r="U29" i="1"/>
  <c r="B10" i="4" s="1"/>
  <c r="T29" i="1"/>
  <c r="S29" i="1"/>
  <c r="N8" i="1"/>
  <c r="U9" i="1" s="1"/>
  <c r="B11" i="4" s="1"/>
  <c r="W3" i="1"/>
  <c r="V3" i="1"/>
  <c r="B13" i="4" s="1"/>
  <c r="Q11" i="1"/>
  <c r="N11" i="1"/>
  <c r="K11" i="1"/>
  <c r="H11" i="1"/>
  <c r="V23" i="1"/>
  <c r="U23" i="1"/>
  <c r="T23" i="1"/>
  <c r="S23" i="1"/>
  <c r="V21" i="1"/>
  <c r="U21" i="1"/>
  <c r="T21" i="1"/>
  <c r="S21" i="1"/>
  <c r="V19" i="1"/>
  <c r="U19" i="1"/>
  <c r="T19" i="1"/>
  <c r="S19" i="1"/>
  <c r="V17" i="1"/>
  <c r="U17" i="1"/>
  <c r="T17" i="1"/>
  <c r="S17" i="1"/>
  <c r="V15" i="1"/>
  <c r="U15" i="1"/>
  <c r="Q14" i="1"/>
  <c r="K14" i="1"/>
  <c r="T15" i="1" s="1"/>
  <c r="N14" i="1"/>
  <c r="H14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" i="2"/>
  <c r="H8" i="1"/>
  <c r="K8" i="1"/>
  <c r="K7" i="1"/>
  <c r="H7" i="1"/>
  <c r="N7" i="1" s="1"/>
  <c r="H6" i="1"/>
  <c r="Q6" i="1" s="1"/>
  <c r="T7" i="1" s="1"/>
  <c r="D11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H2" i="1"/>
  <c r="K2" i="1" s="1"/>
  <c r="Q13" i="4" l="1"/>
  <c r="O13" i="4"/>
  <c r="Q10" i="4"/>
  <c r="O10" i="4"/>
  <c r="A1" i="1"/>
  <c r="T9" i="1"/>
  <c r="S15" i="1"/>
  <c r="N2" i="1"/>
  <c r="S3" i="1" s="1"/>
  <c r="U7" i="1"/>
  <c r="E11" i="4" s="1"/>
  <c r="S7" i="1"/>
  <c r="C11" i="4" s="1"/>
  <c r="N6" i="1"/>
  <c r="W7" i="1" s="1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3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58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A4" i="2"/>
  <c r="G11" i="4" l="1"/>
  <c r="V7" i="1"/>
  <c r="F11" i="4" s="1"/>
  <c r="H9" i="1"/>
  <c r="Q2" i="1"/>
  <c r="K9" i="1"/>
  <c r="N9" i="1"/>
  <c r="O11" i="4" l="1"/>
  <c r="Q11" i="4"/>
  <c r="K10" i="1"/>
  <c r="V11" i="1" s="1"/>
  <c r="E5" i="4" s="1"/>
  <c r="H10" i="1"/>
  <c r="S9" i="1"/>
  <c r="B4" i="4" s="1"/>
  <c r="U3" i="1"/>
  <c r="T3" i="1"/>
  <c r="U11" i="1" l="1"/>
  <c r="D5" i="4" s="1"/>
  <c r="T11" i="1"/>
  <c r="C5" i="4" s="1"/>
  <c r="O4" i="4"/>
  <c r="Q4" i="4"/>
  <c r="N10" i="1"/>
  <c r="Q10" i="1" s="1"/>
  <c r="X11" i="1" s="1"/>
  <c r="G5" i="4" s="1"/>
  <c r="S11" i="1"/>
  <c r="B5" i="4" s="1"/>
  <c r="W11" i="1" l="1"/>
  <c r="F5" i="4" s="1"/>
  <c r="Q5" i="4" s="1"/>
  <c r="P2" i="4" l="1"/>
  <c r="O5" i="4"/>
</calcChain>
</file>

<file path=xl/sharedStrings.xml><?xml version="1.0" encoding="utf-8"?>
<sst xmlns="http://schemas.openxmlformats.org/spreadsheetml/2006/main" count="212" uniqueCount="158">
  <si>
    <t>BW (kHz)</t>
  </si>
  <si>
    <t>ndec_exp</t>
  </si>
  <si>
    <t>dwn3_bypass</t>
  </si>
  <si>
    <t>filset</t>
  </si>
  <si>
    <t>Carrier Frequency (MHz)</t>
  </si>
  <si>
    <t>hbsel</t>
  </si>
  <si>
    <t>Low-side Injection</t>
  </si>
  <si>
    <t>fb</t>
  </si>
  <si>
    <t>fc</t>
  </si>
  <si>
    <t>fpart</t>
  </si>
  <si>
    <t>Reg. 75h</t>
  </si>
  <si>
    <t>Reg. 76h</t>
  </si>
  <si>
    <t>Reg. 77h</t>
  </si>
  <si>
    <t>Baud Rate (kbps)</t>
  </si>
  <si>
    <t>Data TX/RX Setting</t>
  </si>
  <si>
    <t>Modulation</t>
  </si>
  <si>
    <t>Reg. 1Ch</t>
  </si>
  <si>
    <t>Mod. Type</t>
  </si>
  <si>
    <t>modtyp[1:0]</t>
  </si>
  <si>
    <t>Unmodulated</t>
  </si>
  <si>
    <t>OOK</t>
  </si>
  <si>
    <t>FSK</t>
  </si>
  <si>
    <t>GFSK</t>
  </si>
  <si>
    <t>CRC Polynomial</t>
  </si>
  <si>
    <t>Selection</t>
  </si>
  <si>
    <t>Value</t>
  </si>
  <si>
    <t>On</t>
  </si>
  <si>
    <t>Off</t>
  </si>
  <si>
    <t>crc[1:0]</t>
  </si>
  <si>
    <t>CCITT</t>
  </si>
  <si>
    <t>IEC-16</t>
  </si>
  <si>
    <t>CRC-16 (IBM)</t>
  </si>
  <si>
    <t>Biacheva</t>
  </si>
  <si>
    <t>txdtrtscale</t>
  </si>
  <si>
    <t>Manchester</t>
  </si>
  <si>
    <t>enmanch</t>
  </si>
  <si>
    <t>enmaninv</t>
  </si>
  <si>
    <t>Inverted</t>
  </si>
  <si>
    <t>Non-inverted</t>
  </si>
  <si>
    <t>Manchester Coding</t>
  </si>
  <si>
    <t>Data Whitening</t>
  </si>
  <si>
    <t>manppol</t>
  </si>
  <si>
    <t>Manchester Preamble Polarity</t>
  </si>
  <si>
    <t>fdev (kHz)</t>
  </si>
  <si>
    <t>fd</t>
  </si>
  <si>
    <t>enwhite</t>
  </si>
  <si>
    <t>txdr</t>
  </si>
  <si>
    <t>Reg. 6Eh</t>
  </si>
  <si>
    <t>Reg. 6Fh</t>
  </si>
  <si>
    <t>Reg. 70h</t>
  </si>
  <si>
    <t>Reg. 71h</t>
  </si>
  <si>
    <t>Reg. 72h</t>
  </si>
  <si>
    <t>Invert TX/RX Data</t>
  </si>
  <si>
    <t>eninv</t>
  </si>
  <si>
    <t>Matching</t>
  </si>
  <si>
    <t>Sel. BW</t>
  </si>
  <si>
    <t>rxosr</t>
  </si>
  <si>
    <t>ncoff</t>
  </si>
  <si>
    <t>crgain</t>
  </si>
  <si>
    <t>crgain (uncapped)</t>
  </si>
  <si>
    <t>Reg. 20h</t>
  </si>
  <si>
    <t>Reg. 21h</t>
  </si>
  <si>
    <t>Reg. 22h</t>
  </si>
  <si>
    <t>Reg. 23h</t>
  </si>
  <si>
    <t>Reg. 24h</t>
  </si>
  <si>
    <t>Reg. 25h</t>
  </si>
  <si>
    <t>Communications Signature Setting</t>
  </si>
  <si>
    <t>HEX</t>
  </si>
  <si>
    <t>DEC</t>
  </si>
  <si>
    <t>Synchronization Word</t>
  </si>
  <si>
    <t>Byte 3</t>
  </si>
  <si>
    <t>Byte 2</t>
  </si>
  <si>
    <t>Byte 1</t>
  </si>
  <si>
    <t>Byte 0</t>
  </si>
  <si>
    <t>Header Word</t>
  </si>
  <si>
    <t>2D</t>
  </si>
  <si>
    <t>D4</t>
  </si>
  <si>
    <t>00</t>
  </si>
  <si>
    <t>55</t>
  </si>
  <si>
    <t>AA</t>
  </si>
  <si>
    <t>Synchronization Word Length</t>
  </si>
  <si>
    <t>Length</t>
  </si>
  <si>
    <t>1 (B3)</t>
  </si>
  <si>
    <t>2 (B3+2)</t>
  </si>
  <si>
    <t>3 (B3+2+1)</t>
  </si>
  <si>
    <t>4 (B3+2+1+0)</t>
  </si>
  <si>
    <t>Header Word Length</t>
  </si>
  <si>
    <t>synclen</t>
  </si>
  <si>
    <t>hdlen</t>
  </si>
  <si>
    <t>Preamble Length (x4 bits)</t>
  </si>
  <si>
    <t>Preamble Detection Threshold (x4 bits)</t>
  </si>
  <si>
    <t>Reg. 33h</t>
  </si>
  <si>
    <t>Reg. 34h</t>
  </si>
  <si>
    <t>Reg. 36h</t>
  </si>
  <si>
    <t>Reg. 37h</t>
  </si>
  <si>
    <t>Reg. 38h</t>
  </si>
  <si>
    <t>Reg. 39h</t>
  </si>
  <si>
    <t>Reg. 3Ah</t>
  </si>
  <si>
    <t>Reg. 3Bh</t>
  </si>
  <si>
    <t>Reg. 3Ch</t>
  </si>
  <si>
    <t>Reg. 3Dh</t>
  </si>
  <si>
    <t>Reg. 3Fh</t>
  </si>
  <si>
    <t>Reg. 40h</t>
  </si>
  <si>
    <t>Reg. 41h</t>
  </si>
  <si>
    <t>Reg. 42h</t>
  </si>
  <si>
    <t>Header Check Bitmask</t>
  </si>
  <si>
    <t>Reg. 43h</t>
  </si>
  <si>
    <t>Reg. 44h</t>
  </si>
  <si>
    <t>Reg. 45h</t>
  </si>
  <si>
    <t>Reg. 46h</t>
  </si>
  <si>
    <t>FF</t>
  </si>
  <si>
    <t>Reg. 35h</t>
  </si>
  <si>
    <t>Reg. 32h</t>
  </si>
  <si>
    <t>Broadcast Address Check Enable</t>
  </si>
  <si>
    <t>Header Check Enable</t>
  </si>
  <si>
    <t>bcen</t>
  </si>
  <si>
    <t>hdch</t>
  </si>
  <si>
    <t>encrc</t>
  </si>
  <si>
    <t>Cyclic Redundancy Check (CRC)</t>
  </si>
  <si>
    <t>Reg. 30h</t>
  </si>
  <si>
    <t>Data LSB First</t>
  </si>
  <si>
    <t>lsbfrst</t>
  </si>
  <si>
    <t>crc</t>
  </si>
  <si>
    <t>crcdonly</t>
  </si>
  <si>
    <t>CRC on data only</t>
  </si>
  <si>
    <t>Channel Number</t>
  </si>
  <si>
    <t>Channel Step Size (x10 kHz)</t>
  </si>
  <si>
    <t>Reg. 79h</t>
  </si>
  <si>
    <t>Reg. 7Ah</t>
  </si>
  <si>
    <t>AFC Timing Control</t>
  </si>
  <si>
    <t>AFC Limiter</t>
  </si>
  <si>
    <t>TX Power</t>
  </si>
  <si>
    <t>txpow</t>
  </si>
  <si>
    <t>TX Power (dBm)</t>
  </si>
  <si>
    <t>Reg. 6Dh</t>
  </si>
  <si>
    <t>Other Settings (default values copied from nopnop2002's Si4432 library)</t>
  </si>
  <si>
    <t>AGC Override</t>
  </si>
  <si>
    <t>AFC Loop Gearshift Override</t>
  </si>
  <si>
    <t>02</t>
  </si>
  <si>
    <t>3C</t>
  </si>
  <si>
    <t>Reg. 1Eh</t>
  </si>
  <si>
    <t>Reg. 2Ah</t>
  </si>
  <si>
    <t>Reg. 69h</t>
  </si>
  <si>
    <t>Reg. 1Dh</t>
  </si>
  <si>
    <t>Burst Write Operations</t>
  </si>
  <si>
    <t>1st Reg</t>
  </si>
  <si>
    <t>Value(s)</t>
  </si>
  <si>
    <t>20</t>
  </si>
  <si>
    <t>1C</t>
  </si>
  <si>
    <t>2A</t>
  </si>
  <si>
    <t>30</t>
  </si>
  <si>
    <t>32</t>
  </si>
  <si>
    <t>3F</t>
  </si>
  <si>
    <t>69</t>
  </si>
  <si>
    <t>6D</t>
  </si>
  <si>
    <t>75</t>
  </si>
  <si>
    <t>79</t>
  </si>
  <si>
    <t>Total Bytes Required To Store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</si>
</sst>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D64E-8BD9-44AC-8B60-3EE5952F66E6}">
  <dimension ref="A1:X31"/>
  <sheetViews>
    <sheetView workbookViewId="0">
      <selection activeCell="B8" sqref="B8"/>
    </sheetView>
  </sheetViews>
  <sheetFormatPr defaultRowHeight="14.25" x14ac:dyDescent="0.2"/>
  <cols>
    <col min="1" max="1" width="30.85546875" style="1" customWidth="1"/>
    <col min="2" max="2" width="7.42578125" style="2" customWidth="1"/>
    <col min="3" max="3" width="9.140625" style="1" customWidth="1"/>
    <col min="4" max="4" width="41.85546875" style="1" customWidth="1"/>
    <col min="5" max="5" width="17" style="2" customWidth="1"/>
    <col min="6" max="6" width="9.140625" style="1"/>
    <col min="7" max="7" width="14.28515625" style="1" customWidth="1"/>
    <col min="8" max="9" width="9.140625" style="1"/>
    <col min="10" max="10" width="10.7109375" style="1" customWidth="1"/>
    <col min="11" max="18" width="9.140625" style="1"/>
    <col min="19" max="23" width="9.85546875" style="2" customWidth="1"/>
    <col min="24" max="24" width="9.140625" style="2"/>
    <col min="25" max="16384" width="9.140625" style="1"/>
  </cols>
  <sheetData>
    <row r="1" spans="1:24" s="25" customFormat="1" ht="20.25" x14ac:dyDescent="0.3">
      <c r="A1" s="25" t="str">
        <f>"Carrier Frequency Setting (resulting frequency: "&amp;B2+E3*B3/100&amp;" +/- "&amp;K6/1000&amp;" MHz)"</f>
        <v>Carrier Frequency Setting (resulting frequency: 434.5 +/- 0.15 MHz)</v>
      </c>
    </row>
    <row r="2" spans="1:24" ht="15" x14ac:dyDescent="0.25">
      <c r="A2" s="5" t="s">
        <v>4</v>
      </c>
      <c r="B2" s="7">
        <v>433</v>
      </c>
      <c r="D2" s="5" t="s">
        <v>6</v>
      </c>
      <c r="E2" s="7" t="s">
        <v>26</v>
      </c>
      <c r="G2" s="6" t="s">
        <v>5</v>
      </c>
      <c r="H2" s="6">
        <f>IF(B2&gt;=480,1,0)</f>
        <v>0</v>
      </c>
      <c r="J2" s="6" t="s">
        <v>9</v>
      </c>
      <c r="K2" s="6">
        <f>(B2/(10*(H2+1)))-24</f>
        <v>19.299999999999997</v>
      </c>
      <c r="M2" s="6" t="s">
        <v>7</v>
      </c>
      <c r="N2" s="6">
        <f>INT(K2)</f>
        <v>19</v>
      </c>
      <c r="P2" s="6" t="s">
        <v>8</v>
      </c>
      <c r="Q2" s="6">
        <f>INT((K2-N2)*64000)</f>
        <v>19199</v>
      </c>
      <c r="S2" s="3" t="s">
        <v>10</v>
      </c>
      <c r="T2" s="3" t="s">
        <v>11</v>
      </c>
      <c r="U2" s="3" t="s">
        <v>12</v>
      </c>
      <c r="V2" s="3" t="s">
        <v>127</v>
      </c>
      <c r="W2" s="3" t="s">
        <v>128</v>
      </c>
    </row>
    <row r="3" spans="1:24" ht="15" x14ac:dyDescent="0.25">
      <c r="A3" s="5" t="s">
        <v>126</v>
      </c>
      <c r="B3" s="7">
        <v>50</v>
      </c>
      <c r="D3" s="5" t="s">
        <v>125</v>
      </c>
      <c r="E3" s="7">
        <v>3</v>
      </c>
      <c r="S3" s="4" t="str">
        <f>DEC2HEX(VLOOKUP(E2,LUT!L2:M3,2,FALSE)*64+H2*32+_xlfn.BITAND(N2,63),2)</f>
        <v>53</v>
      </c>
      <c r="T3" s="4" t="str">
        <f>DEC2HEX(_xlfn.BITRSHIFT(Q2,8),2)</f>
        <v>4A</v>
      </c>
      <c r="U3" s="4" t="str">
        <f>DEC2HEX(_xlfn.BITAND(Q2,255),2)</f>
        <v>FF</v>
      </c>
      <c r="V3" s="4" t="str">
        <f>DEC2HEX(E3,2)</f>
        <v>03</v>
      </c>
      <c r="W3" s="4" t="str">
        <f>DEC2HEX(B3,2)</f>
        <v>32</v>
      </c>
    </row>
    <row r="5" spans="1:24" s="25" customFormat="1" ht="20.25" x14ac:dyDescent="0.3">
      <c r="A5" s="25" t="s">
        <v>14</v>
      </c>
    </row>
    <row r="6" spans="1:24" ht="15" x14ac:dyDescent="0.25">
      <c r="A6" s="5" t="s">
        <v>13</v>
      </c>
      <c r="B6" s="7">
        <v>50</v>
      </c>
      <c r="D6" s="5" t="s">
        <v>15</v>
      </c>
      <c r="E6" s="7" t="s">
        <v>21</v>
      </c>
      <c r="G6" s="6" t="s">
        <v>33</v>
      </c>
      <c r="H6" s="6">
        <f>IF(B6&lt;30,1,0)</f>
        <v>0</v>
      </c>
      <c r="J6" s="6" t="s">
        <v>43</v>
      </c>
      <c r="K6" s="6">
        <f>IF(B6&lt;=10,15,150)</f>
        <v>150</v>
      </c>
      <c r="M6" s="6" t="s">
        <v>44</v>
      </c>
      <c r="N6" s="6">
        <f>ROUND(K6*1000/625,0)</f>
        <v>240</v>
      </c>
      <c r="P6" s="6" t="s">
        <v>46</v>
      </c>
      <c r="Q6" s="6">
        <f>ROUND(B6*IF(H6&lt;&gt;0,2097152,65536)/1000,0)</f>
        <v>3277</v>
      </c>
      <c r="S6" s="3" t="s">
        <v>47</v>
      </c>
      <c r="T6" s="12" t="s">
        <v>48</v>
      </c>
      <c r="U6" s="3" t="s">
        <v>49</v>
      </c>
      <c r="V6" s="3" t="s">
        <v>50</v>
      </c>
      <c r="W6" s="3" t="s">
        <v>51</v>
      </c>
    </row>
    <row r="7" spans="1:24" ht="15" x14ac:dyDescent="0.25">
      <c r="A7" s="5" t="s">
        <v>39</v>
      </c>
      <c r="B7" s="7" t="s">
        <v>27</v>
      </c>
      <c r="D7" s="5" t="s">
        <v>42</v>
      </c>
      <c r="E7" s="7">
        <v>1</v>
      </c>
      <c r="G7" s="6" t="s">
        <v>35</v>
      </c>
      <c r="H7" s="6">
        <f>VLOOKUP(B7,LUT!O2:Q4,2,FALSE)</f>
        <v>0</v>
      </c>
      <c r="J7" s="6" t="s">
        <v>36</v>
      </c>
      <c r="K7" s="6">
        <f>VLOOKUP(B7,LUT!O2:Q4,3,FALSE)</f>
        <v>0</v>
      </c>
      <c r="M7" s="6" t="s">
        <v>41</v>
      </c>
      <c r="N7" s="6">
        <f>IF(H7&lt;&gt;0,E7,0)</f>
        <v>0</v>
      </c>
      <c r="S7" s="4" t="str">
        <f>DEC2HEX(_xlfn.BITRSHIFT(Q6,8),2)</f>
        <v>0C</v>
      </c>
      <c r="T7" s="13" t="str">
        <f>DEC2HEX(_xlfn.BITAND(Q6,255),2)</f>
        <v>CD</v>
      </c>
      <c r="U7" s="4" t="str">
        <f>DEC2HEX(H6*64+N7*8+K7*4+H7*2+H8,2)</f>
        <v>01</v>
      </c>
      <c r="V7" s="4" t="str">
        <f>DEC2HEX(32+K8*8+IF(N6&gt;255,4,0)+VLOOKUP(E6,LUT!H2:I5,2,FALSE),2)</f>
        <v>22</v>
      </c>
      <c r="W7" s="4" t="str">
        <f>DEC2HEX(N6,2)</f>
        <v>F0</v>
      </c>
    </row>
    <row r="8" spans="1:24" ht="15" x14ac:dyDescent="0.25">
      <c r="A8" s="5" t="s">
        <v>40</v>
      </c>
      <c r="B8" s="7" t="s">
        <v>26</v>
      </c>
      <c r="D8" s="5" t="s">
        <v>52</v>
      </c>
      <c r="E8" s="7" t="s">
        <v>27</v>
      </c>
      <c r="G8" s="6" t="s">
        <v>45</v>
      </c>
      <c r="H8" s="6">
        <f>VLOOKUP(B8,LUT!L2:M3,2,FALSE)</f>
        <v>1</v>
      </c>
      <c r="J8" s="6" t="s">
        <v>53</v>
      </c>
      <c r="K8" s="6">
        <f>VLOOKUP(E8,LUT!O2:P3,2,FALSE)</f>
        <v>0</v>
      </c>
      <c r="M8" s="6" t="s">
        <v>132</v>
      </c>
      <c r="N8" s="6">
        <f>VLOOKUP(E10,LUT!H15:I22,2,FALSE)</f>
        <v>7</v>
      </c>
      <c r="S8" s="3" t="s">
        <v>16</v>
      </c>
      <c r="T8" s="3" t="s">
        <v>119</v>
      </c>
      <c r="U8" s="3" t="s">
        <v>134</v>
      </c>
    </row>
    <row r="9" spans="1:24" ht="15" x14ac:dyDescent="0.25">
      <c r="A9" s="5" t="s">
        <v>120</v>
      </c>
      <c r="B9" s="7" t="s">
        <v>27</v>
      </c>
      <c r="D9" s="5" t="s">
        <v>118</v>
      </c>
      <c r="E9" s="7" t="s">
        <v>31</v>
      </c>
      <c r="G9" s="6" t="s">
        <v>1</v>
      </c>
      <c r="H9" s="6">
        <f>VLOOKUP(TRUE,LUT!$A$2:$F$58,3,FALSE)</f>
        <v>0</v>
      </c>
      <c r="J9" s="6" t="s">
        <v>2</v>
      </c>
      <c r="K9" s="6">
        <f>VLOOKUP(TRUE,LUT!$A$2:$F$58,4,FALSE)</f>
        <v>1</v>
      </c>
      <c r="M9" s="6" t="s">
        <v>3</v>
      </c>
      <c r="N9" s="6">
        <f>VLOOKUP(TRUE,LUT!$A$2:$F$58,5,FALSE)</f>
        <v>8</v>
      </c>
      <c r="S9" s="4" t="str">
        <f>DEC2HEX(K9*128+H9*16+N9,2)</f>
        <v>88</v>
      </c>
      <c r="T9" s="4" t="str">
        <f>DEC2HEX(128+H11*64+Q11*32+8+K11*4+N11,2)</f>
        <v>AD</v>
      </c>
      <c r="U9" s="4" t="str">
        <f>DEC2HEX(24+N8,2)</f>
        <v>1F</v>
      </c>
    </row>
    <row r="10" spans="1:24" ht="15" x14ac:dyDescent="0.25">
      <c r="A10" s="5" t="s">
        <v>124</v>
      </c>
      <c r="B10" s="7" t="s">
        <v>26</v>
      </c>
      <c r="D10" s="5" t="s">
        <v>133</v>
      </c>
      <c r="E10" s="7">
        <v>20</v>
      </c>
      <c r="G10" s="6" t="s">
        <v>56</v>
      </c>
      <c r="H10" s="6">
        <f>ROUND((500*(1+2*K9))/((2^(H9-3))*B6),0)</f>
        <v>240</v>
      </c>
      <c r="J10" s="6" t="s">
        <v>57</v>
      </c>
      <c r="K10" s="6">
        <f>ROUNDUP((B6*(2^(H9+20)))/(500*(1+2*K9)),0)</f>
        <v>34953</v>
      </c>
      <c r="M10" s="6" t="s">
        <v>59</v>
      </c>
      <c r="N10" s="6">
        <f>INT(2+((65535*B6)/(H10*K6)))</f>
        <v>93</v>
      </c>
      <c r="P10" s="6" t="s">
        <v>58</v>
      </c>
      <c r="Q10" s="6">
        <f>IF(N10&gt;2047,2047,N10)</f>
        <v>93</v>
      </c>
      <c r="S10" s="3" t="s">
        <v>60</v>
      </c>
      <c r="T10" s="3" t="s">
        <v>61</v>
      </c>
      <c r="U10" s="3" t="s">
        <v>62</v>
      </c>
      <c r="V10" s="3" t="s">
        <v>63</v>
      </c>
      <c r="W10" s="3" t="s">
        <v>64</v>
      </c>
      <c r="X10" s="3" t="s">
        <v>65</v>
      </c>
    </row>
    <row r="11" spans="1:24" x14ac:dyDescent="0.2">
      <c r="G11" s="6" t="s">
        <v>121</v>
      </c>
      <c r="H11" s="6">
        <f>VLOOKUP(B9,LUT!L2:M3,2,FALSE)</f>
        <v>0</v>
      </c>
      <c r="J11" s="6" t="s">
        <v>117</v>
      </c>
      <c r="K11" s="6">
        <f>VLOOKUP($E$9,LUT!$H$8:$J$12,3,FALSE)</f>
        <v>1</v>
      </c>
      <c r="M11" s="6" t="s">
        <v>122</v>
      </c>
      <c r="N11" s="6">
        <f>VLOOKUP($E$9,LUT!$H$8:$J$12,2,FALSE)</f>
        <v>1</v>
      </c>
      <c r="P11" s="6" t="s">
        <v>123</v>
      </c>
      <c r="Q11" s="6">
        <f>VLOOKUP(B10,LUT!L2:M3,2,FALSE)</f>
        <v>1</v>
      </c>
      <c r="S11" s="4" t="str">
        <f>DEC2HEX(_xlfn.BITAND(H10,255),2)</f>
        <v>F0</v>
      </c>
      <c r="T11" s="4" t="str">
        <f>DEC2HEX(_xlfn.BITRSHIFT(_xlfn.BITAND(H10,1792),3)+_xlfn.BITAND(_xlfn.BITRSHIFT(K10,16),15),2)</f>
        <v>00</v>
      </c>
      <c r="U11" s="4" t="str">
        <f>DEC2HEX(_xlfn.BITAND(_xlfn.BITRSHIFT(K10,8),255),2)</f>
        <v>88</v>
      </c>
      <c r="V11" s="4" t="str">
        <f>DEC2HEX(_xlfn.BITAND(K10,255),2)</f>
        <v>89</v>
      </c>
      <c r="W11" s="4" t="str">
        <f>DEC2HEX(_xlfn.BITRSHIFT(_xlfn.BITAND(Q10,1792),8),2)</f>
        <v>00</v>
      </c>
      <c r="X11" s="4" t="str">
        <f>DEC2HEX(_xlfn.BITAND(Q10,255),2)</f>
        <v>5D</v>
      </c>
    </row>
    <row r="13" spans="1:24" s="25" customFormat="1" ht="20.25" x14ac:dyDescent="0.3">
      <c r="A13" s="25" t="s">
        <v>66</v>
      </c>
    </row>
    <row r="14" spans="1:24" ht="15" x14ac:dyDescent="0.25">
      <c r="A14" s="26" t="s">
        <v>69</v>
      </c>
      <c r="B14" s="18" t="s">
        <v>70</v>
      </c>
      <c r="C14" s="17" t="s">
        <v>75</v>
      </c>
      <c r="D14" s="5" t="s">
        <v>80</v>
      </c>
      <c r="E14" s="7" t="s">
        <v>83</v>
      </c>
      <c r="G14" s="6" t="s">
        <v>87</v>
      </c>
      <c r="H14" s="6">
        <f>VLOOKUP(E14,LUT!L8:M11,2,FALSE)</f>
        <v>1</v>
      </c>
      <c r="J14" s="6" t="s">
        <v>88</v>
      </c>
      <c r="K14" s="6">
        <f>VLOOKUP(E15,LUT!L8:N12,3,FALSE)</f>
        <v>4</v>
      </c>
      <c r="M14" s="6" t="s">
        <v>115</v>
      </c>
      <c r="N14" s="6">
        <f>VLOOKUP(F18,LUT!$L$2:$M$3,2,FALSE)*8+VLOOKUP(F19,LUT!$L$2:$M$3,2,FALSE)*4+VLOOKUP(F20,LUT!$L$2:$M$3,2,FALSE)*2+VLOOKUP(F21,LUT!$L$2:$M$3,2,FALSE)</f>
        <v>0</v>
      </c>
      <c r="P14" s="6" t="s">
        <v>116</v>
      </c>
      <c r="Q14" s="6">
        <f>VLOOKUP(F22,LUT!$L$2:$M$3,2,FALSE)*8+VLOOKUP(F23,LUT!$L$2:$M$3,2,FALSE)*4+VLOOKUP(F24,LUT!$L$2:$M$3,2,FALSE)*2+VLOOKUP(F25,LUT!$L$2:$M$3,2,FALSE)</f>
        <v>15</v>
      </c>
      <c r="S14" s="3" t="s">
        <v>112</v>
      </c>
      <c r="T14" s="3" t="s">
        <v>91</v>
      </c>
      <c r="U14" s="3" t="s">
        <v>92</v>
      </c>
      <c r="V14" s="3" t="s">
        <v>111</v>
      </c>
    </row>
    <row r="15" spans="1:24" ht="15" x14ac:dyDescent="0.25">
      <c r="A15" s="26"/>
      <c r="B15" s="18" t="s">
        <v>71</v>
      </c>
      <c r="C15" s="17" t="s">
        <v>76</v>
      </c>
      <c r="D15" s="5" t="s">
        <v>86</v>
      </c>
      <c r="E15" s="7" t="s">
        <v>85</v>
      </c>
      <c r="S15" s="4" t="str">
        <f>DEC2HEX(N14*16+Q14,2)</f>
        <v>0F</v>
      </c>
      <c r="T15" s="4">
        <f>IF(E16&gt;255,1,0)+H14*2+K14*16</f>
        <v>66</v>
      </c>
      <c r="U15" s="4" t="str">
        <f>DEC2HEX(_xlfn.BITAND(E16,255),2)</f>
        <v>08</v>
      </c>
      <c r="V15" s="4" t="str">
        <f>DEC2HEX(_xlfn.BITLSHIFT(_xlfn.BITAND(E17,255),3),2)</f>
        <v>38</v>
      </c>
    </row>
    <row r="16" spans="1:24" ht="15" x14ac:dyDescent="0.25">
      <c r="A16" s="26"/>
      <c r="B16" s="18" t="s">
        <v>72</v>
      </c>
      <c r="C16" s="17" t="s">
        <v>77</v>
      </c>
      <c r="D16" s="5" t="s">
        <v>89</v>
      </c>
      <c r="E16" s="7">
        <v>8</v>
      </c>
      <c r="S16" s="3" t="s">
        <v>93</v>
      </c>
      <c r="T16" s="3" t="s">
        <v>94</v>
      </c>
      <c r="U16" s="3" t="s">
        <v>95</v>
      </c>
      <c r="V16" s="3" t="s">
        <v>96</v>
      </c>
    </row>
    <row r="17" spans="1:22" ht="15" x14ac:dyDescent="0.25">
      <c r="A17" s="26"/>
      <c r="B17" s="18" t="s">
        <v>73</v>
      </c>
      <c r="C17" s="17" t="s">
        <v>77</v>
      </c>
      <c r="D17" s="5" t="s">
        <v>90</v>
      </c>
      <c r="E17" s="7">
        <v>7</v>
      </c>
      <c r="S17" s="21" t="str">
        <f>C14</f>
        <v>2D</v>
      </c>
      <c r="T17" s="21" t="str">
        <f>C15</f>
        <v>D4</v>
      </c>
      <c r="U17" s="21" t="str">
        <f>C16</f>
        <v>00</v>
      </c>
      <c r="V17" s="21" t="str">
        <f>C17</f>
        <v>00</v>
      </c>
    </row>
    <row r="18" spans="1:22" ht="15" x14ac:dyDescent="0.25">
      <c r="A18" s="26" t="s">
        <v>74</v>
      </c>
      <c r="B18" s="18" t="s">
        <v>70</v>
      </c>
      <c r="C18" s="17" t="s">
        <v>78</v>
      </c>
      <c r="D18" s="26" t="s">
        <v>113</v>
      </c>
      <c r="E18" s="19" t="s">
        <v>70</v>
      </c>
      <c r="F18" s="20" t="s">
        <v>27</v>
      </c>
      <c r="S18" s="3" t="s">
        <v>97</v>
      </c>
      <c r="T18" s="3" t="s">
        <v>98</v>
      </c>
      <c r="U18" s="3" t="s">
        <v>99</v>
      </c>
      <c r="V18" s="3" t="s">
        <v>100</v>
      </c>
    </row>
    <row r="19" spans="1:22" ht="15" x14ac:dyDescent="0.25">
      <c r="A19" s="26"/>
      <c r="B19" s="18" t="s">
        <v>71</v>
      </c>
      <c r="C19" s="17" t="s">
        <v>79</v>
      </c>
      <c r="D19" s="26"/>
      <c r="E19" s="19" t="s">
        <v>71</v>
      </c>
      <c r="F19" s="20" t="s">
        <v>27</v>
      </c>
      <c r="S19" s="21" t="str">
        <f>C18</f>
        <v>55</v>
      </c>
      <c r="T19" s="21" t="str">
        <f>C19</f>
        <v>AA</v>
      </c>
      <c r="U19" s="21" t="str">
        <f>C20</f>
        <v>55</v>
      </c>
      <c r="V19" s="21" t="str">
        <f>C21</f>
        <v>AA</v>
      </c>
    </row>
    <row r="20" spans="1:22" ht="15" x14ac:dyDescent="0.25">
      <c r="A20" s="26"/>
      <c r="B20" s="18" t="s">
        <v>72</v>
      </c>
      <c r="C20" s="17" t="s">
        <v>78</v>
      </c>
      <c r="D20" s="26"/>
      <c r="E20" s="19" t="s">
        <v>72</v>
      </c>
      <c r="F20" s="20" t="s">
        <v>27</v>
      </c>
      <c r="S20" s="3" t="s">
        <v>101</v>
      </c>
      <c r="T20" s="3" t="s">
        <v>102</v>
      </c>
      <c r="U20" s="3" t="s">
        <v>103</v>
      </c>
      <c r="V20" s="3" t="s">
        <v>104</v>
      </c>
    </row>
    <row r="21" spans="1:22" ht="15" x14ac:dyDescent="0.25">
      <c r="A21" s="26"/>
      <c r="B21" s="18" t="s">
        <v>73</v>
      </c>
      <c r="C21" s="17" t="s">
        <v>79</v>
      </c>
      <c r="D21" s="26"/>
      <c r="E21" s="19" t="s">
        <v>73</v>
      </c>
      <c r="F21" s="20" t="s">
        <v>27</v>
      </c>
      <c r="S21" s="21" t="str">
        <f>C18</f>
        <v>55</v>
      </c>
      <c r="T21" s="21" t="str">
        <f>C19</f>
        <v>AA</v>
      </c>
      <c r="U21" s="21" t="str">
        <f>C20</f>
        <v>55</v>
      </c>
      <c r="V21" s="21" t="str">
        <f>C21</f>
        <v>AA</v>
      </c>
    </row>
    <row r="22" spans="1:22" ht="15" x14ac:dyDescent="0.25">
      <c r="A22" s="26" t="s">
        <v>105</v>
      </c>
      <c r="B22" s="18" t="s">
        <v>70</v>
      </c>
      <c r="C22" s="17" t="s">
        <v>110</v>
      </c>
      <c r="D22" s="26" t="s">
        <v>114</v>
      </c>
      <c r="E22" s="19" t="s">
        <v>70</v>
      </c>
      <c r="F22" s="20" t="s">
        <v>26</v>
      </c>
      <c r="S22" s="3" t="s">
        <v>106</v>
      </c>
      <c r="T22" s="3" t="s">
        <v>107</v>
      </c>
      <c r="U22" s="3" t="s">
        <v>108</v>
      </c>
      <c r="V22" s="3" t="s">
        <v>109</v>
      </c>
    </row>
    <row r="23" spans="1:22" ht="15" x14ac:dyDescent="0.25">
      <c r="A23" s="26"/>
      <c r="B23" s="18" t="s">
        <v>71</v>
      </c>
      <c r="C23" s="17" t="s">
        <v>110</v>
      </c>
      <c r="D23" s="26"/>
      <c r="E23" s="19" t="s">
        <v>71</v>
      </c>
      <c r="F23" s="20" t="s">
        <v>26</v>
      </c>
      <c r="S23" s="21" t="str">
        <f>C22</f>
        <v>FF</v>
      </c>
      <c r="T23" s="21" t="str">
        <f>C23</f>
        <v>FF</v>
      </c>
      <c r="U23" s="21" t="str">
        <f>C24</f>
        <v>FF</v>
      </c>
      <c r="V23" s="21" t="str">
        <f>C25</f>
        <v>FF</v>
      </c>
    </row>
    <row r="24" spans="1:22" ht="15" x14ac:dyDescent="0.25">
      <c r="A24" s="26"/>
      <c r="B24" s="18" t="s">
        <v>72</v>
      </c>
      <c r="C24" s="17" t="s">
        <v>110</v>
      </c>
      <c r="D24" s="26"/>
      <c r="E24" s="19" t="s">
        <v>72</v>
      </c>
      <c r="F24" s="20" t="s">
        <v>26</v>
      </c>
    </row>
    <row r="25" spans="1:22" ht="15" x14ac:dyDescent="0.25">
      <c r="A25" s="26"/>
      <c r="B25" s="18" t="s">
        <v>73</v>
      </c>
      <c r="C25" s="17" t="s">
        <v>110</v>
      </c>
      <c r="D25" s="26"/>
      <c r="E25" s="19" t="s">
        <v>73</v>
      </c>
      <c r="F25" s="20" t="s">
        <v>26</v>
      </c>
    </row>
    <row r="27" spans="1:22" s="24" customFormat="1" ht="20.25" x14ac:dyDescent="0.3">
      <c r="A27" s="24" t="s">
        <v>135</v>
      </c>
    </row>
    <row r="28" spans="1:22" ht="15" x14ac:dyDescent="0.25">
      <c r="A28" s="5" t="s">
        <v>129</v>
      </c>
      <c r="B28" s="17" t="s">
        <v>138</v>
      </c>
      <c r="S28" s="3" t="s">
        <v>140</v>
      </c>
      <c r="T28" s="3" t="s">
        <v>141</v>
      </c>
      <c r="U28" s="3" t="s">
        <v>142</v>
      </c>
      <c r="V28" s="3" t="s">
        <v>143</v>
      </c>
    </row>
    <row r="29" spans="1:22" ht="15" x14ac:dyDescent="0.25">
      <c r="A29" s="5" t="s">
        <v>130</v>
      </c>
      <c r="B29" s="17" t="s">
        <v>110</v>
      </c>
      <c r="S29" s="21" t="str">
        <f>B28</f>
        <v>02</v>
      </c>
      <c r="T29" s="21" t="str">
        <f>B29</f>
        <v>FF</v>
      </c>
      <c r="U29" s="21" t="str">
        <f>B30</f>
        <v>6D</v>
      </c>
      <c r="V29" s="21" t="str">
        <f>B31</f>
        <v>3C</v>
      </c>
    </row>
    <row r="30" spans="1:22" ht="15" x14ac:dyDescent="0.25">
      <c r="A30" s="5" t="s">
        <v>136</v>
      </c>
      <c r="B30" s="17" t="s">
        <v>154</v>
      </c>
    </row>
    <row r="31" spans="1:22" ht="15" x14ac:dyDescent="0.25">
      <c r="A31" s="5" t="s">
        <v>137</v>
      </c>
      <c r="B31" s="17" t="s">
        <v>139</v>
      </c>
    </row>
  </sheetData>
  <mergeCells count="9">
    <mergeCell ref="A27:XFD27"/>
    <mergeCell ref="A1:XFD1"/>
    <mergeCell ref="A5:XFD5"/>
    <mergeCell ref="A13:XFD13"/>
    <mergeCell ref="A14:A17"/>
    <mergeCell ref="A18:A21"/>
    <mergeCell ref="A22:A25"/>
    <mergeCell ref="D18:D21"/>
    <mergeCell ref="D22:D2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FE7F9C2A-3485-426E-BA61-03D61034F83B}">
          <x14:formula1>
            <xm:f>LUT!$L$2:$L$3</xm:f>
          </x14:formula1>
          <xm:sqref>E2 F18:F25 B8:B10 E8</xm:sqref>
        </x14:dataValidation>
        <x14:dataValidation type="list" allowBlank="1" showInputMessage="1" showErrorMessage="1" xr:uid="{B2553CBA-B7A7-4B78-86D3-E12CDEF0E95A}">
          <x14:formula1>
            <xm:f>LUT!$H$2:$H$5</xm:f>
          </x14:formula1>
          <xm:sqref>E6</xm:sqref>
        </x14:dataValidation>
        <x14:dataValidation type="list" allowBlank="1" showInputMessage="1" showErrorMessage="1" xr:uid="{D9431A50-C98C-409E-A1EC-3EB31157BBCF}">
          <x14:formula1>
            <xm:f>LUT!$O$2:$O$4</xm:f>
          </x14:formula1>
          <xm:sqref>B7</xm:sqref>
        </x14:dataValidation>
        <x14:dataValidation type="list" allowBlank="1" showInputMessage="1" showErrorMessage="1" xr:uid="{011E67AC-B040-48A6-A405-AC4FF3AB3BA5}">
          <x14:formula1>
            <xm:f>LUT!$M$2:$M$3</xm:f>
          </x14:formula1>
          <xm:sqref>E7</xm:sqref>
        </x14:dataValidation>
        <x14:dataValidation type="list" allowBlank="1" showInputMessage="1" showErrorMessage="1" xr:uid="{D9C6A914-C59E-4482-B0B5-3BA3F866BBB2}">
          <x14:formula1>
            <xm:f>LUT!$S$2:$S$257</xm:f>
          </x14:formula1>
          <xm:sqref>C14:C25 B28:B31</xm:sqref>
        </x14:dataValidation>
        <x14:dataValidation type="list" allowBlank="1" showInputMessage="1" showErrorMessage="1" xr:uid="{C69E003D-612C-455F-B3EF-406EFA714253}">
          <x14:formula1>
            <xm:f>LUT!$L$8:$L$11</xm:f>
          </x14:formula1>
          <xm:sqref>E14</xm:sqref>
        </x14:dataValidation>
        <x14:dataValidation type="list" allowBlank="1" showInputMessage="1" showErrorMessage="1" xr:uid="{82A3BD58-3F5E-4416-B7B3-E5BEF635B89C}">
          <x14:formula1>
            <xm:f>LUT!$L$8:$L$12</xm:f>
          </x14:formula1>
          <xm:sqref>E15</xm:sqref>
        </x14:dataValidation>
        <x14:dataValidation type="list" allowBlank="1" showInputMessage="1" showErrorMessage="1" xr:uid="{05D102FE-0B44-45DF-81E1-ED73312F42F0}">
          <x14:formula1>
            <xm:f>LUT!$H$8:$H$12</xm:f>
          </x14:formula1>
          <xm:sqref>E9</xm:sqref>
        </x14:dataValidation>
        <x14:dataValidation type="list" allowBlank="1" showInputMessage="1" showErrorMessage="1" xr:uid="{2564546F-1081-4446-AC8A-5AD188CE7366}">
          <x14:formula1>
            <xm:f>LUT!$H$15:$H$22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D08B-DD7F-4EF7-823D-D204DAB3142C}">
  <dimension ref="A1:Q13"/>
  <sheetViews>
    <sheetView workbookViewId="0">
      <selection activeCell="G11" sqref="G11"/>
    </sheetView>
  </sheetViews>
  <sheetFormatPr defaultRowHeight="14.25" x14ac:dyDescent="0.2"/>
  <cols>
    <col min="1" max="1" width="9.7109375" style="15" customWidth="1"/>
    <col min="2" max="2" width="3.85546875" style="2" bestFit="1" customWidth="1"/>
    <col min="3" max="3" width="3.7109375" style="2" bestFit="1" customWidth="1"/>
    <col min="4" max="4" width="4" style="2" bestFit="1" customWidth="1"/>
    <col min="5" max="5" width="3.5703125" style="2" bestFit="1" customWidth="1"/>
    <col min="6" max="7" width="3.7109375" style="2" bestFit="1" customWidth="1"/>
    <col min="8" max="9" width="3.5703125" style="2" bestFit="1" customWidth="1"/>
    <col min="10" max="10" width="3.28515625" style="2" bestFit="1" customWidth="1"/>
    <col min="11" max="11" width="3.5703125" style="2" bestFit="1" customWidth="1"/>
    <col min="12" max="12" width="3.28515625" style="2" bestFit="1" customWidth="1"/>
    <col min="13" max="13" width="3.5703125" style="2" bestFit="1" customWidth="1"/>
    <col min="14" max="14" width="9.140625" style="2"/>
    <col min="15" max="15" width="79.7109375" style="2" customWidth="1"/>
    <col min="16" max="16" width="9.140625" style="2"/>
    <col min="17" max="17" width="32.5703125" style="2" customWidth="1"/>
    <col min="18" max="16384" width="9.140625" style="2"/>
  </cols>
  <sheetData>
    <row r="1" spans="1:17" s="24" customFormat="1" ht="20.25" x14ac:dyDescent="0.3">
      <c r="A1" s="24" t="s">
        <v>144</v>
      </c>
    </row>
    <row r="2" spans="1:17" ht="15" x14ac:dyDescent="0.25">
      <c r="A2" s="28" t="s">
        <v>145</v>
      </c>
      <c r="B2" s="27" t="s">
        <v>146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O2" s="22" t="s">
        <v>157</v>
      </c>
      <c r="P2" s="2">
        <f>COUNTA(B4:M200)</f>
        <v>43</v>
      </c>
    </row>
    <row r="3" spans="1:17" ht="15" x14ac:dyDescent="0.25">
      <c r="A3" s="28"/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</row>
    <row r="4" spans="1:17" ht="15" x14ac:dyDescent="0.25">
      <c r="A4" s="23" t="s">
        <v>148</v>
      </c>
      <c r="B4" s="11" t="str">
        <f>Settings!S9</f>
        <v>88</v>
      </c>
      <c r="C4" s="16" t="str">
        <f>Settings!V29</f>
        <v>3C</v>
      </c>
      <c r="D4" s="16" t="str">
        <f>Settings!S29</f>
        <v>02</v>
      </c>
      <c r="E4" s="11"/>
      <c r="F4" s="11"/>
      <c r="G4" s="11"/>
      <c r="H4" s="11"/>
      <c r="I4" s="11"/>
      <c r="J4" s="11"/>
      <c r="K4" s="11"/>
      <c r="L4" s="11"/>
      <c r="M4" s="11"/>
      <c r="O4" s="14" t="str">
        <f>IF(COUNTA(B4:M4)&gt;0,IF(A4&lt;&gt;"","0x"&amp;B4&amp;", ","")&amp;IF(C4&lt;&gt;"","0x"&amp;C4&amp;", ","")&amp;IF(D4&lt;&gt;"","0x"&amp;D4&amp;", ","")&amp;IF(E4&lt;&gt;"","0x"&amp;E4&amp;", ","")&amp;IF(F4&lt;&gt;"","0x"&amp;F4&amp;", ","")&amp;IF(G4&lt;&gt;"","0x"&amp;G4&amp;", ","")&amp;IF(H4&lt;&gt;"","0x"&amp;H4&amp;", ","")&amp;IF(I4&lt;&gt;"","0x"&amp;I4&amp;", ","")&amp;IF(J4&lt;&gt;"","0x"&amp;J4&amp;", ","")&amp;IF(K4&lt;&gt;"","0x"&amp;K4&amp;", ","")&amp;IF(L4&lt;&gt;"","0x"&amp;L4&amp;", ","")&amp;IF(M4&lt;&gt;"","0x"&amp;M4&amp;", ","")&amp;" // 0x"&amp;A4&amp;IF(COUNTA(B4:M4)&gt;1,"-"&amp;DEC2HEX(HEX2DEC(A4)+COUNTA(B4:M4)-1,2),""),"")</f>
        <v>0x88, 0x3C, 0x02,  // 0x1C-1E</v>
      </c>
      <c r="Q4" s="14" t="str">
        <f>B4&amp;C4&amp;D4&amp;E4&amp;F4&amp;G4&amp;H4&amp;I4&amp;J4&amp;K4&amp;L4&amp;M4</f>
        <v>883C02</v>
      </c>
    </row>
    <row r="5" spans="1:17" ht="15" x14ac:dyDescent="0.25">
      <c r="A5" s="23" t="s">
        <v>147</v>
      </c>
      <c r="B5" s="11" t="str">
        <f>Settings!S11</f>
        <v>F0</v>
      </c>
      <c r="C5" s="11" t="str">
        <f>Settings!T11</f>
        <v>00</v>
      </c>
      <c r="D5" s="11" t="str">
        <f>Settings!U11</f>
        <v>88</v>
      </c>
      <c r="E5" s="11" t="str">
        <f>Settings!V11</f>
        <v>89</v>
      </c>
      <c r="F5" s="11" t="str">
        <f>Settings!W11</f>
        <v>00</v>
      </c>
      <c r="G5" s="11" t="str">
        <f>Settings!X11</f>
        <v>5D</v>
      </c>
      <c r="H5" s="11"/>
      <c r="I5" s="11"/>
      <c r="J5" s="11"/>
      <c r="K5" s="11"/>
      <c r="L5" s="11"/>
      <c r="M5" s="11"/>
      <c r="O5" s="14" t="str">
        <f t="shared" ref="O5:O13" si="0">IF(COUNTA(B5:M5)&gt;0,IF(A5&lt;&gt;"","0x"&amp;B5&amp;", ","")&amp;IF(C5&lt;&gt;"","0x"&amp;C5&amp;", ","")&amp;IF(D5&lt;&gt;"","0x"&amp;D5&amp;", ","")&amp;IF(E5&lt;&gt;"","0x"&amp;E5&amp;", ","")&amp;IF(F5&lt;&gt;"","0x"&amp;F5&amp;", ","")&amp;IF(G5&lt;&gt;"","0x"&amp;G5&amp;", ","")&amp;IF(H5&lt;&gt;"","0x"&amp;H5&amp;", ","")&amp;IF(I5&lt;&gt;"","0x"&amp;I5&amp;", ","")&amp;IF(J5&lt;&gt;"","0x"&amp;J5&amp;", ","")&amp;IF(K5&lt;&gt;"","0x"&amp;K5&amp;", ","")&amp;IF(L5&lt;&gt;"","0x"&amp;L5&amp;", ","")&amp;IF(M5&lt;&gt;"","0x"&amp;M5&amp;", ","")&amp;" // 0x"&amp;A5&amp;IF(COUNTA(B5:M5)&gt;1,"-"&amp;DEC2HEX(HEX2DEC(A5)+COUNTA(B5:M5)-1,2),""),"")</f>
        <v>0xF0, 0x00, 0x88, 0x89, 0x00, 0x5D,  // 0x20-25</v>
      </c>
      <c r="Q5" s="14" t="str">
        <f t="shared" ref="Q5:Q13" si="1">B5&amp;C5&amp;D5&amp;E5&amp;F5&amp;G5&amp;H5&amp;I5&amp;J5&amp;K5&amp;L5&amp;M5</f>
        <v>F0008889005D</v>
      </c>
    </row>
    <row r="6" spans="1:17" ht="15" x14ac:dyDescent="0.25">
      <c r="A6" s="23" t="s">
        <v>149</v>
      </c>
      <c r="B6" s="16" t="str">
        <f>Settings!T29</f>
        <v>FF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O6" s="14" t="str">
        <f t="shared" si="0"/>
        <v>0xFF,  // 0x2A</v>
      </c>
      <c r="Q6" s="14" t="str">
        <f t="shared" si="1"/>
        <v>FF</v>
      </c>
    </row>
    <row r="7" spans="1:17" ht="15" x14ac:dyDescent="0.25">
      <c r="A7" s="23" t="s">
        <v>150</v>
      </c>
      <c r="B7" s="11" t="str">
        <f>Settings!T9</f>
        <v>AD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O7" s="14" t="str">
        <f t="shared" si="0"/>
        <v>0xAD,  // 0x30</v>
      </c>
      <c r="Q7" s="14" t="str">
        <f t="shared" si="1"/>
        <v>AD</v>
      </c>
    </row>
    <row r="8" spans="1:17" ht="15" x14ac:dyDescent="0.25">
      <c r="A8" s="23" t="s">
        <v>151</v>
      </c>
      <c r="B8" s="11" t="str">
        <f>Settings!S15</f>
        <v>0F</v>
      </c>
      <c r="C8" s="11">
        <f>Settings!T15</f>
        <v>66</v>
      </c>
      <c r="D8" s="11" t="str">
        <f>Settings!U15</f>
        <v>08</v>
      </c>
      <c r="E8" s="11" t="str">
        <f>Settings!V15</f>
        <v>38</v>
      </c>
      <c r="F8" s="16" t="str">
        <f>Settings!S17</f>
        <v>2D</v>
      </c>
      <c r="G8" s="16" t="str">
        <f>Settings!T17</f>
        <v>D4</v>
      </c>
      <c r="H8" s="16" t="str">
        <f>Settings!U17</f>
        <v>00</v>
      </c>
      <c r="I8" s="16" t="str">
        <f>Settings!V17</f>
        <v>00</v>
      </c>
      <c r="J8" s="16" t="str">
        <f>Settings!S19</f>
        <v>55</v>
      </c>
      <c r="K8" s="16" t="str">
        <f>Settings!T19</f>
        <v>AA</v>
      </c>
      <c r="L8" s="16" t="str">
        <f>Settings!U19</f>
        <v>55</v>
      </c>
      <c r="M8" s="16" t="str">
        <f>Settings!V19</f>
        <v>AA</v>
      </c>
      <c r="O8" s="14" t="str">
        <f t="shared" si="0"/>
        <v>0x0F, 0x66, 0x08, 0x38, 0x2D, 0xD4, 0x00, 0x00, 0x55, 0xAA, 0x55, 0xAA,  // 0x32-3D</v>
      </c>
      <c r="Q8" s="14" t="str">
        <f t="shared" si="1"/>
        <v>0F6608382DD4000055AA55AA</v>
      </c>
    </row>
    <row r="9" spans="1:17" ht="15" x14ac:dyDescent="0.25">
      <c r="A9" s="23" t="s">
        <v>152</v>
      </c>
      <c r="B9" s="16" t="str">
        <f>Settings!S21</f>
        <v>55</v>
      </c>
      <c r="C9" s="16" t="str">
        <f>Settings!T21</f>
        <v>AA</v>
      </c>
      <c r="D9" s="16" t="str">
        <f>Settings!U21</f>
        <v>55</v>
      </c>
      <c r="E9" s="16" t="str">
        <f>Settings!V21</f>
        <v>AA</v>
      </c>
      <c r="F9" s="16" t="str">
        <f>Settings!S23</f>
        <v>FF</v>
      </c>
      <c r="G9" s="16" t="str">
        <f>Settings!T23</f>
        <v>FF</v>
      </c>
      <c r="H9" s="16" t="str">
        <f>Settings!U23</f>
        <v>FF</v>
      </c>
      <c r="I9" s="16" t="str">
        <f>Settings!V23</f>
        <v>FF</v>
      </c>
      <c r="J9" s="11"/>
      <c r="K9" s="11"/>
      <c r="L9" s="11"/>
      <c r="M9" s="11"/>
      <c r="O9" s="14" t="str">
        <f t="shared" si="0"/>
        <v>0x55, 0xAA, 0x55, 0xAA, 0xFF, 0xFF, 0xFF, 0xFF,  // 0x3F-46</v>
      </c>
      <c r="Q9" s="14" t="str">
        <f t="shared" si="1"/>
        <v>55AA55AAFFFFFFFF</v>
      </c>
    </row>
    <row r="10" spans="1:17" ht="15" x14ac:dyDescent="0.25">
      <c r="A10" s="23" t="s">
        <v>153</v>
      </c>
      <c r="B10" s="16" t="str">
        <f>Settings!U29</f>
        <v>6D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O10" s="14" t="str">
        <f t="shared" si="0"/>
        <v>0x6D,  // 0x69</v>
      </c>
      <c r="Q10" s="14" t="str">
        <f t="shared" si="1"/>
        <v>6D</v>
      </c>
    </row>
    <row r="11" spans="1:17" ht="15" x14ac:dyDescent="0.25">
      <c r="A11" s="23" t="s">
        <v>154</v>
      </c>
      <c r="B11" s="11" t="str">
        <f>Settings!U9</f>
        <v>1F</v>
      </c>
      <c r="C11" s="11" t="str">
        <f>Settings!S7</f>
        <v>0C</v>
      </c>
      <c r="D11" s="11" t="str">
        <f>Settings!T7</f>
        <v>CD</v>
      </c>
      <c r="E11" s="11" t="str">
        <f>Settings!U7</f>
        <v>01</v>
      </c>
      <c r="F11" s="11" t="str">
        <f>Settings!V7</f>
        <v>22</v>
      </c>
      <c r="G11" s="11" t="str">
        <f>Settings!W7</f>
        <v>F0</v>
      </c>
      <c r="H11" s="11"/>
      <c r="I11" s="11"/>
      <c r="J11" s="11"/>
      <c r="K11" s="11"/>
      <c r="L11" s="11"/>
      <c r="M11" s="11"/>
      <c r="O11" s="14" t="str">
        <f t="shared" si="0"/>
        <v>0x1F, 0x0C, 0xCD, 0x01, 0x22, 0xF0,  // 0x6D-72</v>
      </c>
      <c r="Q11" s="14" t="str">
        <f t="shared" si="1"/>
        <v>1F0CCD0122F0</v>
      </c>
    </row>
    <row r="12" spans="1:17" ht="15" x14ac:dyDescent="0.25">
      <c r="A12" s="23" t="s">
        <v>155</v>
      </c>
      <c r="B12" s="11" t="str">
        <f>Settings!S3</f>
        <v>53</v>
      </c>
      <c r="C12" s="11" t="str">
        <f>Settings!T3</f>
        <v>4A</v>
      </c>
      <c r="D12" s="11" t="str">
        <f>Settings!U3</f>
        <v>FF</v>
      </c>
      <c r="E12" s="11"/>
      <c r="F12" s="11"/>
      <c r="G12" s="11"/>
      <c r="H12" s="11"/>
      <c r="I12" s="11"/>
      <c r="J12" s="11"/>
      <c r="K12" s="11"/>
      <c r="L12" s="11"/>
      <c r="M12" s="11"/>
      <c r="O12" s="14" t="str">
        <f t="shared" si="0"/>
        <v>0x53, 0x4A, 0xFF,  // 0x75-77</v>
      </c>
      <c r="Q12" s="14" t="str">
        <f t="shared" si="1"/>
        <v>534AFF</v>
      </c>
    </row>
    <row r="13" spans="1:17" ht="15" x14ac:dyDescent="0.25">
      <c r="A13" s="23" t="s">
        <v>156</v>
      </c>
      <c r="B13" s="11" t="str">
        <f>Settings!V3</f>
        <v>03</v>
      </c>
      <c r="C13" s="11" t="str">
        <f>Settings!W3</f>
        <v>32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O13" s="14" t="str">
        <f t="shared" si="0"/>
        <v>0x03, 0x32,  // 0x79-7A</v>
      </c>
      <c r="Q13" s="14" t="str">
        <f t="shared" si="1"/>
        <v>0332</v>
      </c>
    </row>
  </sheetData>
  <mergeCells count="3">
    <mergeCell ref="A1:XFD1"/>
    <mergeCell ref="B2:M2"/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289C-2946-440E-B639-F2E59AC66B8E}">
  <dimension ref="A1:T257"/>
  <sheetViews>
    <sheetView tabSelected="1" workbookViewId="0">
      <selection activeCell="I18" sqref="I18"/>
    </sheetView>
  </sheetViews>
  <sheetFormatPr defaultRowHeight="14.25" x14ac:dyDescent="0.2"/>
  <cols>
    <col min="1" max="1" width="9.28515625" style="1" bestFit="1" customWidth="1"/>
    <col min="2" max="2" width="10.140625" style="2" bestFit="1" customWidth="1"/>
    <col min="3" max="3" width="10" style="2" bestFit="1" customWidth="1"/>
    <col min="4" max="4" width="14" style="2" bestFit="1" customWidth="1"/>
    <col min="5" max="5" width="5.28515625" style="2" bestFit="1" customWidth="1"/>
    <col min="6" max="6" width="9.85546875" style="2" bestFit="1" customWidth="1"/>
    <col min="7" max="7" width="9.140625" style="1"/>
    <col min="8" max="8" width="16.5703125" style="2" bestFit="1" customWidth="1"/>
    <col min="9" max="9" width="11.85546875" style="2" bestFit="1" customWidth="1"/>
    <col min="10" max="10" width="6.28515625" style="2" bestFit="1" customWidth="1"/>
    <col min="11" max="11" width="9.140625" style="1"/>
    <col min="12" max="12" width="14.140625" style="2" bestFit="1" customWidth="1"/>
    <col min="13" max="13" width="8.140625" style="2" bestFit="1" customWidth="1"/>
    <col min="14" max="14" width="6" style="1" bestFit="1" customWidth="1"/>
    <col min="15" max="15" width="12.7109375" style="1" bestFit="1" customWidth="1"/>
    <col min="16" max="16" width="9.7109375" style="1" bestFit="1" customWidth="1"/>
    <col min="17" max="17" width="10" style="1" bestFit="1" customWidth="1"/>
    <col min="18" max="18" width="26.42578125" style="1" customWidth="1"/>
    <col min="19" max="19" width="5.140625" style="1" bestFit="1" customWidth="1"/>
    <col min="20" max="20" width="5.5703125" style="1" bestFit="1" customWidth="1"/>
    <col min="21" max="16384" width="9.140625" style="1"/>
  </cols>
  <sheetData>
    <row r="1" spans="1:20" s="8" customFormat="1" ht="15" x14ac:dyDescent="0.25">
      <c r="A1" s="8" t="s">
        <v>54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16</v>
      </c>
      <c r="H1" s="9" t="s">
        <v>17</v>
      </c>
      <c r="I1" s="9" t="s">
        <v>18</v>
      </c>
      <c r="J1" s="9"/>
      <c r="L1" s="9" t="s">
        <v>24</v>
      </c>
      <c r="M1" s="9" t="s">
        <v>25</v>
      </c>
      <c r="O1" s="9" t="s">
        <v>34</v>
      </c>
      <c r="P1" s="9" t="s">
        <v>35</v>
      </c>
      <c r="Q1" s="9" t="s">
        <v>36</v>
      </c>
      <c r="R1" s="9"/>
      <c r="S1" s="9" t="s">
        <v>67</v>
      </c>
      <c r="T1" s="9" t="s">
        <v>68</v>
      </c>
    </row>
    <row r="2" spans="1:20" x14ac:dyDescent="0.2">
      <c r="A2" s="1" t="b">
        <f>AND($B$59&gt;=B2,$B$59&lt;=B3)</f>
        <v>0</v>
      </c>
      <c r="B2" s="2">
        <v>2.6</v>
      </c>
      <c r="C2" s="2">
        <v>5</v>
      </c>
      <c r="D2" s="2">
        <v>0</v>
      </c>
      <c r="E2" s="2">
        <v>1</v>
      </c>
      <c r="F2" s="2" t="str">
        <f>DEC2HEX(D2*128+C2*16+E2,2)</f>
        <v>51</v>
      </c>
      <c r="H2" s="2" t="s">
        <v>19</v>
      </c>
      <c r="I2" s="2">
        <v>0</v>
      </c>
      <c r="L2" s="2" t="s">
        <v>26</v>
      </c>
      <c r="M2" s="2">
        <v>1</v>
      </c>
      <c r="O2" s="1" t="s">
        <v>27</v>
      </c>
      <c r="P2" s="1">
        <v>0</v>
      </c>
      <c r="Q2" s="1">
        <v>0</v>
      </c>
      <c r="S2" s="2" t="str">
        <f>DEC2HEX(T2,2)</f>
        <v>00</v>
      </c>
      <c r="T2" s="2">
        <v>0</v>
      </c>
    </row>
    <row r="3" spans="1:20" x14ac:dyDescent="0.2">
      <c r="A3" s="1" t="b">
        <f t="shared" ref="A3:A57" si="0">AND($B$59&gt;=B3,$B$59&lt;=B4)</f>
        <v>0</v>
      </c>
      <c r="B3" s="2">
        <v>2.8</v>
      </c>
      <c r="C3" s="2">
        <v>5</v>
      </c>
      <c r="D3" s="2">
        <v>0</v>
      </c>
      <c r="E3" s="2">
        <v>2</v>
      </c>
      <c r="F3" s="2" t="str">
        <f t="shared" ref="F3:F58" si="1">DEC2HEX(D3*128+C3*16+E3,2)</f>
        <v>52</v>
      </c>
      <c r="H3" s="2" t="s">
        <v>20</v>
      </c>
      <c r="I3" s="2">
        <v>1</v>
      </c>
      <c r="L3" s="2" t="s">
        <v>27</v>
      </c>
      <c r="M3" s="2">
        <v>0</v>
      </c>
      <c r="O3" s="1" t="s">
        <v>38</v>
      </c>
      <c r="P3" s="1">
        <v>1</v>
      </c>
      <c r="Q3" s="1">
        <v>0</v>
      </c>
      <c r="S3" s="2" t="str">
        <f t="shared" ref="S3:S66" si="2">DEC2HEX(T3,2)</f>
        <v>01</v>
      </c>
      <c r="T3" s="2">
        <v>1</v>
      </c>
    </row>
    <row r="4" spans="1:20" x14ac:dyDescent="0.2">
      <c r="A4" s="1" t="b">
        <f t="shared" si="0"/>
        <v>0</v>
      </c>
      <c r="B4" s="2">
        <v>3.1</v>
      </c>
      <c r="C4" s="2">
        <v>5</v>
      </c>
      <c r="D4" s="2">
        <v>0</v>
      </c>
      <c r="E4" s="2">
        <v>3</v>
      </c>
      <c r="F4" s="2" t="str">
        <f t="shared" si="1"/>
        <v>53</v>
      </c>
      <c r="H4" s="2" t="s">
        <v>21</v>
      </c>
      <c r="I4" s="2">
        <v>2</v>
      </c>
      <c r="O4" s="1" t="s">
        <v>37</v>
      </c>
      <c r="P4" s="1">
        <v>1</v>
      </c>
      <c r="Q4" s="1">
        <v>1</v>
      </c>
      <c r="S4" s="2" t="str">
        <f t="shared" si="2"/>
        <v>02</v>
      </c>
      <c r="T4" s="2">
        <v>2</v>
      </c>
    </row>
    <row r="5" spans="1:20" x14ac:dyDescent="0.2">
      <c r="A5" s="1" t="b">
        <f t="shared" si="0"/>
        <v>0</v>
      </c>
      <c r="B5" s="2">
        <v>3.2</v>
      </c>
      <c r="C5" s="2">
        <v>5</v>
      </c>
      <c r="D5" s="2">
        <v>0</v>
      </c>
      <c r="E5" s="2">
        <v>4</v>
      </c>
      <c r="F5" s="2" t="str">
        <f t="shared" si="1"/>
        <v>54</v>
      </c>
      <c r="H5" s="2" t="s">
        <v>22</v>
      </c>
      <c r="I5" s="2">
        <v>3</v>
      </c>
      <c r="S5" s="2" t="str">
        <f t="shared" si="2"/>
        <v>03</v>
      </c>
      <c r="T5" s="2">
        <v>3</v>
      </c>
    </row>
    <row r="6" spans="1:20" x14ac:dyDescent="0.2">
      <c r="A6" s="1" t="b">
        <f t="shared" si="0"/>
        <v>0</v>
      </c>
      <c r="B6" s="2">
        <v>3.7</v>
      </c>
      <c r="C6" s="2">
        <v>5</v>
      </c>
      <c r="D6" s="2">
        <v>0</v>
      </c>
      <c r="E6" s="2">
        <v>5</v>
      </c>
      <c r="F6" s="2" t="str">
        <f t="shared" si="1"/>
        <v>55</v>
      </c>
      <c r="S6" s="2" t="str">
        <f t="shared" si="2"/>
        <v>04</v>
      </c>
      <c r="T6" s="2">
        <v>4</v>
      </c>
    </row>
    <row r="7" spans="1:20" ht="15" x14ac:dyDescent="0.25">
      <c r="A7" s="1" t="b">
        <f t="shared" si="0"/>
        <v>0</v>
      </c>
      <c r="B7" s="2">
        <v>4.2</v>
      </c>
      <c r="C7" s="2">
        <v>5</v>
      </c>
      <c r="D7" s="2">
        <v>0</v>
      </c>
      <c r="E7" s="2">
        <v>6</v>
      </c>
      <c r="F7" s="2" t="str">
        <f t="shared" si="1"/>
        <v>56</v>
      </c>
      <c r="H7" s="9" t="s">
        <v>23</v>
      </c>
      <c r="I7" s="9" t="s">
        <v>28</v>
      </c>
      <c r="J7" s="9" t="s">
        <v>117</v>
      </c>
      <c r="L7" s="9" t="s">
        <v>81</v>
      </c>
      <c r="M7" s="9" t="s">
        <v>87</v>
      </c>
      <c r="N7" s="9" t="s">
        <v>88</v>
      </c>
      <c r="S7" s="2" t="str">
        <f t="shared" si="2"/>
        <v>05</v>
      </c>
      <c r="T7" s="2">
        <v>5</v>
      </c>
    </row>
    <row r="8" spans="1:20" x14ac:dyDescent="0.2">
      <c r="A8" s="1" t="b">
        <f t="shared" si="0"/>
        <v>0</v>
      </c>
      <c r="B8" s="2">
        <v>4.5</v>
      </c>
      <c r="C8" s="2">
        <v>5</v>
      </c>
      <c r="D8" s="2">
        <v>0</v>
      </c>
      <c r="E8" s="2">
        <v>7</v>
      </c>
      <c r="F8" s="2" t="str">
        <f t="shared" si="1"/>
        <v>57</v>
      </c>
      <c r="H8" s="2" t="s">
        <v>29</v>
      </c>
      <c r="I8" s="2">
        <v>0</v>
      </c>
      <c r="J8" s="2">
        <v>1</v>
      </c>
      <c r="L8" s="2" t="s">
        <v>82</v>
      </c>
      <c r="M8" s="2">
        <v>0</v>
      </c>
      <c r="N8" s="1">
        <v>1</v>
      </c>
      <c r="S8" s="2" t="str">
        <f t="shared" si="2"/>
        <v>06</v>
      </c>
      <c r="T8" s="2">
        <v>6</v>
      </c>
    </row>
    <row r="9" spans="1:20" x14ac:dyDescent="0.2">
      <c r="A9" s="1" t="b">
        <f t="shared" si="0"/>
        <v>0</v>
      </c>
      <c r="B9" s="2">
        <v>4.9000000000000004</v>
      </c>
      <c r="C9" s="2">
        <v>4</v>
      </c>
      <c r="D9" s="2">
        <v>0</v>
      </c>
      <c r="E9" s="2">
        <v>1</v>
      </c>
      <c r="F9" s="2" t="str">
        <f t="shared" si="1"/>
        <v>41</v>
      </c>
      <c r="H9" s="2" t="s">
        <v>31</v>
      </c>
      <c r="I9" s="2">
        <v>1</v>
      </c>
      <c r="J9" s="2">
        <v>1</v>
      </c>
      <c r="L9" s="2" t="s">
        <v>83</v>
      </c>
      <c r="M9" s="2">
        <v>1</v>
      </c>
      <c r="N9" s="1">
        <v>2</v>
      </c>
      <c r="S9" s="2" t="str">
        <f t="shared" si="2"/>
        <v>07</v>
      </c>
      <c r="T9" s="2">
        <v>7</v>
      </c>
    </row>
    <row r="10" spans="1:20" x14ac:dyDescent="0.2">
      <c r="A10" s="1" t="b">
        <f t="shared" si="0"/>
        <v>0</v>
      </c>
      <c r="B10" s="2">
        <v>5.4</v>
      </c>
      <c r="C10" s="2">
        <v>4</v>
      </c>
      <c r="D10" s="2">
        <v>0</v>
      </c>
      <c r="E10" s="2">
        <v>2</v>
      </c>
      <c r="F10" s="2" t="str">
        <f t="shared" si="1"/>
        <v>42</v>
      </c>
      <c r="H10" s="2" t="s">
        <v>30</v>
      </c>
      <c r="I10" s="2">
        <v>2</v>
      </c>
      <c r="J10" s="2">
        <v>1</v>
      </c>
      <c r="L10" s="2" t="s">
        <v>84</v>
      </c>
      <c r="M10" s="2">
        <v>2</v>
      </c>
      <c r="N10" s="1">
        <v>3</v>
      </c>
      <c r="S10" s="2" t="str">
        <f t="shared" si="2"/>
        <v>08</v>
      </c>
      <c r="T10" s="2">
        <v>8</v>
      </c>
    </row>
    <row r="11" spans="1:20" x14ac:dyDescent="0.2">
      <c r="A11" s="1" t="b">
        <f t="shared" si="0"/>
        <v>0</v>
      </c>
      <c r="B11" s="2">
        <v>5.9</v>
      </c>
      <c r="C11" s="2">
        <v>4</v>
      </c>
      <c r="D11" s="2">
        <v>0</v>
      </c>
      <c r="E11" s="2">
        <v>3</v>
      </c>
      <c r="F11" s="2" t="str">
        <f t="shared" si="1"/>
        <v>43</v>
      </c>
      <c r="H11" s="2" t="s">
        <v>32</v>
      </c>
      <c r="I11" s="2">
        <v>3</v>
      </c>
      <c r="J11" s="2">
        <v>1</v>
      </c>
      <c r="L11" s="2" t="s">
        <v>85</v>
      </c>
      <c r="M11" s="2">
        <v>3</v>
      </c>
      <c r="N11" s="1">
        <v>4</v>
      </c>
      <c r="S11" s="2" t="str">
        <f t="shared" si="2"/>
        <v>09</v>
      </c>
      <c r="T11" s="2">
        <v>9</v>
      </c>
    </row>
    <row r="12" spans="1:20" x14ac:dyDescent="0.2">
      <c r="A12" s="1" t="b">
        <f t="shared" si="0"/>
        <v>0</v>
      </c>
      <c r="B12" s="2">
        <v>6.1</v>
      </c>
      <c r="C12" s="2">
        <v>4</v>
      </c>
      <c r="D12" s="2">
        <v>0</v>
      </c>
      <c r="E12" s="2">
        <v>4</v>
      </c>
      <c r="F12" s="2" t="str">
        <f t="shared" si="1"/>
        <v>44</v>
      </c>
      <c r="H12" s="2" t="s">
        <v>27</v>
      </c>
      <c r="I12" s="2">
        <v>0</v>
      </c>
      <c r="J12" s="2">
        <v>0</v>
      </c>
      <c r="L12" s="2">
        <v>0</v>
      </c>
      <c r="N12" s="1">
        <v>0</v>
      </c>
      <c r="S12" s="2" t="str">
        <f t="shared" si="2"/>
        <v>0A</v>
      </c>
      <c r="T12" s="2">
        <v>10</v>
      </c>
    </row>
    <row r="13" spans="1:20" x14ac:dyDescent="0.2">
      <c r="A13" s="1" t="b">
        <f t="shared" si="0"/>
        <v>0</v>
      </c>
      <c r="B13" s="2">
        <v>7.2</v>
      </c>
      <c r="C13" s="2">
        <v>4</v>
      </c>
      <c r="D13" s="2">
        <v>0</v>
      </c>
      <c r="E13" s="2">
        <v>5</v>
      </c>
      <c r="F13" s="2" t="str">
        <f t="shared" si="1"/>
        <v>45</v>
      </c>
      <c r="S13" s="2" t="str">
        <f t="shared" si="2"/>
        <v>0B</v>
      </c>
      <c r="T13" s="2">
        <v>11</v>
      </c>
    </row>
    <row r="14" spans="1:20" ht="15" x14ac:dyDescent="0.25">
      <c r="A14" s="1" t="b">
        <f t="shared" si="0"/>
        <v>0</v>
      </c>
      <c r="B14" s="2">
        <v>8.1999999999999993</v>
      </c>
      <c r="C14" s="2">
        <v>4</v>
      </c>
      <c r="D14" s="2">
        <v>0</v>
      </c>
      <c r="E14" s="2">
        <v>6</v>
      </c>
      <c r="F14" s="2" t="str">
        <f t="shared" si="1"/>
        <v>46</v>
      </c>
      <c r="H14" s="9" t="s">
        <v>131</v>
      </c>
      <c r="I14" s="9" t="s">
        <v>132</v>
      </c>
      <c r="S14" s="2" t="str">
        <f t="shared" si="2"/>
        <v>0C</v>
      </c>
      <c r="T14" s="2">
        <v>12</v>
      </c>
    </row>
    <row r="15" spans="1:20" x14ac:dyDescent="0.2">
      <c r="A15" s="1" t="b">
        <f t="shared" si="0"/>
        <v>0</v>
      </c>
      <c r="B15" s="2">
        <v>8.8000000000000007</v>
      </c>
      <c r="C15" s="2">
        <v>4</v>
      </c>
      <c r="D15" s="2">
        <v>0</v>
      </c>
      <c r="E15" s="2">
        <v>7</v>
      </c>
      <c r="F15" s="2" t="str">
        <f t="shared" si="1"/>
        <v>47</v>
      </c>
      <c r="H15" s="2">
        <f t="shared" ref="H15:H21" si="3">-1+3*I15</f>
        <v>-1</v>
      </c>
      <c r="I15" s="2">
        <v>0</v>
      </c>
      <c r="S15" s="2" t="str">
        <f t="shared" si="2"/>
        <v>0D</v>
      </c>
      <c r="T15" s="2">
        <v>13</v>
      </c>
    </row>
    <row r="16" spans="1:20" x14ac:dyDescent="0.2">
      <c r="A16" s="1" t="b">
        <f t="shared" si="0"/>
        <v>0</v>
      </c>
      <c r="B16" s="2">
        <v>9.5</v>
      </c>
      <c r="C16" s="2">
        <v>3</v>
      </c>
      <c r="D16" s="2">
        <v>0</v>
      </c>
      <c r="E16" s="2">
        <v>1</v>
      </c>
      <c r="F16" s="2" t="str">
        <f t="shared" si="1"/>
        <v>31</v>
      </c>
      <c r="H16" s="2">
        <f t="shared" si="3"/>
        <v>2</v>
      </c>
      <c r="I16" s="2">
        <v>1</v>
      </c>
      <c r="S16" s="2" t="str">
        <f t="shared" si="2"/>
        <v>0E</v>
      </c>
      <c r="T16" s="2">
        <v>14</v>
      </c>
    </row>
    <row r="17" spans="1:20" x14ac:dyDescent="0.2">
      <c r="A17" s="1" t="b">
        <f t="shared" si="0"/>
        <v>0</v>
      </c>
      <c r="B17" s="2">
        <v>10.6</v>
      </c>
      <c r="C17" s="2">
        <v>3</v>
      </c>
      <c r="D17" s="2">
        <v>0</v>
      </c>
      <c r="E17" s="2">
        <v>2</v>
      </c>
      <c r="F17" s="2" t="str">
        <f t="shared" si="1"/>
        <v>32</v>
      </c>
      <c r="H17" s="2">
        <f t="shared" si="3"/>
        <v>5</v>
      </c>
      <c r="I17" s="2">
        <v>2</v>
      </c>
      <c r="S17" s="2" t="str">
        <f t="shared" si="2"/>
        <v>0F</v>
      </c>
      <c r="T17" s="2">
        <v>15</v>
      </c>
    </row>
    <row r="18" spans="1:20" x14ac:dyDescent="0.2">
      <c r="A18" s="1" t="b">
        <f t="shared" si="0"/>
        <v>0</v>
      </c>
      <c r="B18" s="2">
        <v>11.5</v>
      </c>
      <c r="C18" s="2">
        <v>3</v>
      </c>
      <c r="D18" s="2">
        <v>0</v>
      </c>
      <c r="E18" s="2">
        <v>3</v>
      </c>
      <c r="F18" s="2" t="str">
        <f t="shared" si="1"/>
        <v>33</v>
      </c>
      <c r="H18" s="2">
        <f t="shared" si="3"/>
        <v>8</v>
      </c>
      <c r="I18" s="2">
        <v>3</v>
      </c>
      <c r="S18" s="2" t="str">
        <f t="shared" si="2"/>
        <v>10</v>
      </c>
      <c r="T18" s="2">
        <v>16</v>
      </c>
    </row>
    <row r="19" spans="1:20" x14ac:dyDescent="0.2">
      <c r="A19" s="1" t="b">
        <f t="shared" si="0"/>
        <v>0</v>
      </c>
      <c r="B19" s="2">
        <v>12.1</v>
      </c>
      <c r="C19" s="2">
        <v>3</v>
      </c>
      <c r="D19" s="2">
        <v>0</v>
      </c>
      <c r="E19" s="2">
        <v>4</v>
      </c>
      <c r="F19" s="2" t="str">
        <f t="shared" si="1"/>
        <v>34</v>
      </c>
      <c r="H19" s="2">
        <f t="shared" si="3"/>
        <v>11</v>
      </c>
      <c r="I19" s="2">
        <v>4</v>
      </c>
      <c r="S19" s="2" t="str">
        <f t="shared" si="2"/>
        <v>11</v>
      </c>
      <c r="T19" s="2">
        <v>17</v>
      </c>
    </row>
    <row r="20" spans="1:20" x14ac:dyDescent="0.2">
      <c r="A20" s="1" t="b">
        <f t="shared" si="0"/>
        <v>0</v>
      </c>
      <c r="B20" s="2">
        <v>14.2</v>
      </c>
      <c r="C20" s="2">
        <v>3</v>
      </c>
      <c r="D20" s="2">
        <v>0</v>
      </c>
      <c r="E20" s="2">
        <v>5</v>
      </c>
      <c r="F20" s="2" t="str">
        <f t="shared" si="1"/>
        <v>35</v>
      </c>
      <c r="H20" s="2">
        <f t="shared" si="3"/>
        <v>14</v>
      </c>
      <c r="I20" s="2">
        <v>5</v>
      </c>
      <c r="S20" s="2" t="str">
        <f t="shared" si="2"/>
        <v>12</v>
      </c>
      <c r="T20" s="2">
        <v>18</v>
      </c>
    </row>
    <row r="21" spans="1:20" x14ac:dyDescent="0.2">
      <c r="A21" s="1" t="b">
        <f t="shared" si="0"/>
        <v>0</v>
      </c>
      <c r="B21" s="2">
        <v>16.2</v>
      </c>
      <c r="C21" s="2">
        <v>3</v>
      </c>
      <c r="D21" s="2">
        <v>0</v>
      </c>
      <c r="E21" s="2">
        <v>6</v>
      </c>
      <c r="F21" s="2" t="str">
        <f t="shared" si="1"/>
        <v>36</v>
      </c>
      <c r="H21" s="2">
        <f t="shared" si="3"/>
        <v>17</v>
      </c>
      <c r="I21" s="2">
        <v>6</v>
      </c>
      <c r="S21" s="2" t="str">
        <f t="shared" si="2"/>
        <v>13</v>
      </c>
      <c r="T21" s="2">
        <v>19</v>
      </c>
    </row>
    <row r="22" spans="1:20" x14ac:dyDescent="0.2">
      <c r="A22" s="1" t="b">
        <f t="shared" si="0"/>
        <v>0</v>
      </c>
      <c r="B22" s="2">
        <v>17.5</v>
      </c>
      <c r="C22" s="2">
        <v>3</v>
      </c>
      <c r="D22" s="2">
        <v>0</v>
      </c>
      <c r="E22" s="2">
        <v>7</v>
      </c>
      <c r="F22" s="2" t="str">
        <f t="shared" si="1"/>
        <v>37</v>
      </c>
      <c r="H22" s="2">
        <f>-1+3*I22</f>
        <v>20</v>
      </c>
      <c r="I22" s="2">
        <v>7</v>
      </c>
      <c r="S22" s="2" t="str">
        <f t="shared" si="2"/>
        <v>14</v>
      </c>
      <c r="T22" s="2">
        <v>20</v>
      </c>
    </row>
    <row r="23" spans="1:20" x14ac:dyDescent="0.2">
      <c r="A23" s="1" t="b">
        <f t="shared" si="0"/>
        <v>0</v>
      </c>
      <c r="B23" s="2">
        <v>18.899999999999999</v>
      </c>
      <c r="C23" s="2">
        <v>2</v>
      </c>
      <c r="D23" s="2">
        <v>0</v>
      </c>
      <c r="E23" s="2">
        <v>1</v>
      </c>
      <c r="F23" s="2" t="str">
        <f t="shared" si="1"/>
        <v>21</v>
      </c>
      <c r="S23" s="2" t="str">
        <f t="shared" si="2"/>
        <v>15</v>
      </c>
      <c r="T23" s="2">
        <v>21</v>
      </c>
    </row>
    <row r="24" spans="1:20" x14ac:dyDescent="0.2">
      <c r="A24" s="1" t="b">
        <f t="shared" si="0"/>
        <v>0</v>
      </c>
      <c r="B24" s="2">
        <v>21</v>
      </c>
      <c r="C24" s="2">
        <v>2</v>
      </c>
      <c r="D24" s="2">
        <v>0</v>
      </c>
      <c r="E24" s="2">
        <v>2</v>
      </c>
      <c r="F24" s="2" t="str">
        <f t="shared" si="1"/>
        <v>22</v>
      </c>
      <c r="S24" s="2" t="str">
        <f t="shared" si="2"/>
        <v>16</v>
      </c>
      <c r="T24" s="2">
        <v>22</v>
      </c>
    </row>
    <row r="25" spans="1:20" x14ac:dyDescent="0.2">
      <c r="A25" s="1" t="b">
        <f t="shared" si="0"/>
        <v>0</v>
      </c>
      <c r="B25" s="2">
        <v>22.7</v>
      </c>
      <c r="C25" s="2">
        <v>2</v>
      </c>
      <c r="D25" s="2">
        <v>0</v>
      </c>
      <c r="E25" s="2">
        <v>3</v>
      </c>
      <c r="F25" s="2" t="str">
        <f t="shared" si="1"/>
        <v>23</v>
      </c>
      <c r="S25" s="2" t="str">
        <f t="shared" si="2"/>
        <v>17</v>
      </c>
      <c r="T25" s="2">
        <v>23</v>
      </c>
    </row>
    <row r="26" spans="1:20" x14ac:dyDescent="0.2">
      <c r="A26" s="1" t="b">
        <f t="shared" si="0"/>
        <v>0</v>
      </c>
      <c r="B26" s="2">
        <v>24</v>
      </c>
      <c r="C26" s="2">
        <v>2</v>
      </c>
      <c r="D26" s="2">
        <v>0</v>
      </c>
      <c r="E26" s="2">
        <v>4</v>
      </c>
      <c r="F26" s="2" t="str">
        <f t="shared" si="1"/>
        <v>24</v>
      </c>
      <c r="S26" s="2" t="str">
        <f t="shared" si="2"/>
        <v>18</v>
      </c>
      <c r="T26" s="2">
        <v>24</v>
      </c>
    </row>
    <row r="27" spans="1:20" x14ac:dyDescent="0.2">
      <c r="A27" s="1" t="b">
        <f t="shared" si="0"/>
        <v>0</v>
      </c>
      <c r="B27" s="2">
        <v>28.2</v>
      </c>
      <c r="C27" s="2">
        <v>2</v>
      </c>
      <c r="D27" s="2">
        <v>0</v>
      </c>
      <c r="E27" s="2">
        <v>5</v>
      </c>
      <c r="F27" s="2" t="str">
        <f t="shared" si="1"/>
        <v>25</v>
      </c>
      <c r="S27" s="2" t="str">
        <f t="shared" si="2"/>
        <v>19</v>
      </c>
      <c r="T27" s="2">
        <v>25</v>
      </c>
    </row>
    <row r="28" spans="1:20" x14ac:dyDescent="0.2">
      <c r="A28" s="1" t="b">
        <f t="shared" si="0"/>
        <v>0</v>
      </c>
      <c r="B28" s="2">
        <v>32.200000000000003</v>
      </c>
      <c r="C28" s="2">
        <v>2</v>
      </c>
      <c r="D28" s="2">
        <v>0</v>
      </c>
      <c r="E28" s="2">
        <v>6</v>
      </c>
      <c r="F28" s="2" t="str">
        <f t="shared" si="1"/>
        <v>26</v>
      </c>
      <c r="S28" s="2" t="str">
        <f t="shared" si="2"/>
        <v>1A</v>
      </c>
      <c r="T28" s="2">
        <v>26</v>
      </c>
    </row>
    <row r="29" spans="1:20" x14ac:dyDescent="0.2">
      <c r="A29" s="1" t="b">
        <f t="shared" si="0"/>
        <v>0</v>
      </c>
      <c r="B29" s="2">
        <v>34.700000000000003</v>
      </c>
      <c r="C29" s="2">
        <v>2</v>
      </c>
      <c r="D29" s="2">
        <v>0</v>
      </c>
      <c r="E29" s="2">
        <v>7</v>
      </c>
      <c r="F29" s="2" t="str">
        <f t="shared" si="1"/>
        <v>27</v>
      </c>
      <c r="S29" s="2" t="str">
        <f t="shared" si="2"/>
        <v>1B</v>
      </c>
      <c r="T29" s="2">
        <v>27</v>
      </c>
    </row>
    <row r="30" spans="1:20" x14ac:dyDescent="0.2">
      <c r="A30" s="1" t="b">
        <f t="shared" si="0"/>
        <v>0</v>
      </c>
      <c r="B30" s="2">
        <v>37.700000000000003</v>
      </c>
      <c r="C30" s="2">
        <v>1</v>
      </c>
      <c r="D30" s="2">
        <v>0</v>
      </c>
      <c r="E30" s="2">
        <v>1</v>
      </c>
      <c r="F30" s="2" t="str">
        <f t="shared" si="1"/>
        <v>11</v>
      </c>
      <c r="S30" s="2" t="str">
        <f t="shared" si="2"/>
        <v>1C</v>
      </c>
      <c r="T30" s="2">
        <v>28</v>
      </c>
    </row>
    <row r="31" spans="1:20" x14ac:dyDescent="0.2">
      <c r="A31" s="1" t="b">
        <f t="shared" si="0"/>
        <v>0</v>
      </c>
      <c r="B31" s="2">
        <v>41.7</v>
      </c>
      <c r="C31" s="2">
        <v>1</v>
      </c>
      <c r="D31" s="2">
        <v>0</v>
      </c>
      <c r="E31" s="2">
        <v>2</v>
      </c>
      <c r="F31" s="2" t="str">
        <f t="shared" si="1"/>
        <v>12</v>
      </c>
      <c r="S31" s="2" t="str">
        <f t="shared" si="2"/>
        <v>1D</v>
      </c>
      <c r="T31" s="2">
        <v>29</v>
      </c>
    </row>
    <row r="32" spans="1:20" x14ac:dyDescent="0.2">
      <c r="A32" s="1" t="b">
        <f t="shared" si="0"/>
        <v>0</v>
      </c>
      <c r="B32" s="2">
        <v>45.2</v>
      </c>
      <c r="C32" s="2">
        <v>1</v>
      </c>
      <c r="D32" s="2">
        <v>0</v>
      </c>
      <c r="E32" s="2">
        <v>3</v>
      </c>
      <c r="F32" s="2" t="str">
        <f t="shared" si="1"/>
        <v>13</v>
      </c>
      <c r="S32" s="2" t="str">
        <f t="shared" si="2"/>
        <v>1E</v>
      </c>
      <c r="T32" s="2">
        <v>30</v>
      </c>
    </row>
    <row r="33" spans="1:20" x14ac:dyDescent="0.2">
      <c r="A33" s="1" t="b">
        <f t="shared" si="0"/>
        <v>0</v>
      </c>
      <c r="B33" s="2">
        <v>47.9</v>
      </c>
      <c r="C33" s="2">
        <v>1</v>
      </c>
      <c r="D33" s="2">
        <v>0</v>
      </c>
      <c r="E33" s="2">
        <v>4</v>
      </c>
      <c r="F33" s="2" t="str">
        <f t="shared" si="1"/>
        <v>14</v>
      </c>
      <c r="S33" s="2" t="str">
        <f t="shared" si="2"/>
        <v>1F</v>
      </c>
      <c r="T33" s="2">
        <v>31</v>
      </c>
    </row>
    <row r="34" spans="1:20" x14ac:dyDescent="0.2">
      <c r="A34" s="1" t="b">
        <f t="shared" si="0"/>
        <v>0</v>
      </c>
      <c r="B34" s="2">
        <v>56.2</v>
      </c>
      <c r="C34" s="2">
        <v>1</v>
      </c>
      <c r="D34" s="2">
        <v>0</v>
      </c>
      <c r="E34" s="2">
        <v>5</v>
      </c>
      <c r="F34" s="2" t="str">
        <f t="shared" si="1"/>
        <v>15</v>
      </c>
      <c r="S34" s="2" t="str">
        <f t="shared" si="2"/>
        <v>20</v>
      </c>
      <c r="T34" s="2">
        <v>32</v>
      </c>
    </row>
    <row r="35" spans="1:20" x14ac:dyDescent="0.2">
      <c r="A35" s="1" t="b">
        <f t="shared" si="0"/>
        <v>0</v>
      </c>
      <c r="B35" s="2">
        <v>64.099999999999994</v>
      </c>
      <c r="C35" s="2">
        <v>1</v>
      </c>
      <c r="D35" s="2">
        <v>0</v>
      </c>
      <c r="E35" s="2">
        <v>6</v>
      </c>
      <c r="F35" s="2" t="str">
        <f t="shared" si="1"/>
        <v>16</v>
      </c>
      <c r="S35" s="2" t="str">
        <f t="shared" si="2"/>
        <v>21</v>
      </c>
      <c r="T35" s="2">
        <v>33</v>
      </c>
    </row>
    <row r="36" spans="1:20" x14ac:dyDescent="0.2">
      <c r="A36" s="1" t="b">
        <f t="shared" si="0"/>
        <v>0</v>
      </c>
      <c r="B36" s="2">
        <v>69.2</v>
      </c>
      <c r="C36" s="2">
        <v>1</v>
      </c>
      <c r="D36" s="2">
        <v>0</v>
      </c>
      <c r="E36" s="2">
        <v>7</v>
      </c>
      <c r="F36" s="2" t="str">
        <f t="shared" si="1"/>
        <v>17</v>
      </c>
      <c r="S36" s="2" t="str">
        <f t="shared" si="2"/>
        <v>22</v>
      </c>
      <c r="T36" s="2">
        <v>34</v>
      </c>
    </row>
    <row r="37" spans="1:20" x14ac:dyDescent="0.2">
      <c r="A37" s="1" t="b">
        <f t="shared" si="0"/>
        <v>0</v>
      </c>
      <c r="B37" s="2">
        <v>75.2</v>
      </c>
      <c r="C37" s="2">
        <v>0</v>
      </c>
      <c r="D37" s="2">
        <v>0</v>
      </c>
      <c r="E37" s="2">
        <v>1</v>
      </c>
      <c r="F37" s="2" t="str">
        <f t="shared" si="1"/>
        <v>01</v>
      </c>
      <c r="S37" s="2" t="str">
        <f t="shared" si="2"/>
        <v>23</v>
      </c>
      <c r="T37" s="2">
        <v>35</v>
      </c>
    </row>
    <row r="38" spans="1:20" x14ac:dyDescent="0.2">
      <c r="A38" s="1" t="b">
        <f t="shared" si="0"/>
        <v>0</v>
      </c>
      <c r="B38" s="2">
        <v>83.2</v>
      </c>
      <c r="C38" s="2">
        <v>0</v>
      </c>
      <c r="D38" s="2">
        <v>0</v>
      </c>
      <c r="E38" s="2">
        <v>2</v>
      </c>
      <c r="F38" s="2" t="str">
        <f t="shared" si="1"/>
        <v>02</v>
      </c>
      <c r="S38" s="2" t="str">
        <f t="shared" si="2"/>
        <v>24</v>
      </c>
      <c r="T38" s="2">
        <v>36</v>
      </c>
    </row>
    <row r="39" spans="1:20" x14ac:dyDescent="0.2">
      <c r="A39" s="1" t="b">
        <f t="shared" si="0"/>
        <v>0</v>
      </c>
      <c r="B39" s="2">
        <v>90</v>
      </c>
      <c r="C39" s="2">
        <v>0</v>
      </c>
      <c r="D39" s="2">
        <v>0</v>
      </c>
      <c r="E39" s="2">
        <v>3</v>
      </c>
      <c r="F39" s="2" t="str">
        <f t="shared" si="1"/>
        <v>03</v>
      </c>
      <c r="S39" s="2" t="str">
        <f t="shared" si="2"/>
        <v>25</v>
      </c>
      <c r="T39" s="2">
        <v>37</v>
      </c>
    </row>
    <row r="40" spans="1:20" x14ac:dyDescent="0.2">
      <c r="A40" s="1" t="b">
        <f t="shared" si="0"/>
        <v>0</v>
      </c>
      <c r="B40" s="2">
        <v>95.3</v>
      </c>
      <c r="C40" s="2">
        <v>0</v>
      </c>
      <c r="D40" s="2">
        <v>0</v>
      </c>
      <c r="E40" s="2">
        <v>4</v>
      </c>
      <c r="F40" s="2" t="str">
        <f t="shared" si="1"/>
        <v>04</v>
      </c>
      <c r="S40" s="2" t="str">
        <f t="shared" si="2"/>
        <v>26</v>
      </c>
      <c r="T40" s="2">
        <v>38</v>
      </c>
    </row>
    <row r="41" spans="1:20" x14ac:dyDescent="0.2">
      <c r="A41" s="1" t="b">
        <f t="shared" si="0"/>
        <v>0</v>
      </c>
      <c r="B41" s="2">
        <v>112.1</v>
      </c>
      <c r="C41" s="2">
        <v>0</v>
      </c>
      <c r="D41" s="2">
        <v>0</v>
      </c>
      <c r="E41" s="2">
        <v>5</v>
      </c>
      <c r="F41" s="2" t="str">
        <f t="shared" si="1"/>
        <v>05</v>
      </c>
      <c r="S41" s="2" t="str">
        <f t="shared" si="2"/>
        <v>27</v>
      </c>
      <c r="T41" s="2">
        <v>39</v>
      </c>
    </row>
    <row r="42" spans="1:20" x14ac:dyDescent="0.2">
      <c r="A42" s="1" t="b">
        <f t="shared" si="0"/>
        <v>0</v>
      </c>
      <c r="B42" s="2">
        <v>127.9</v>
      </c>
      <c r="C42" s="2">
        <v>0</v>
      </c>
      <c r="D42" s="2">
        <v>0</v>
      </c>
      <c r="E42" s="2">
        <v>6</v>
      </c>
      <c r="F42" s="2" t="str">
        <f t="shared" si="1"/>
        <v>06</v>
      </c>
      <c r="S42" s="2" t="str">
        <f t="shared" si="2"/>
        <v>28</v>
      </c>
      <c r="T42" s="2">
        <v>40</v>
      </c>
    </row>
    <row r="43" spans="1:20" x14ac:dyDescent="0.2">
      <c r="A43" s="1" t="b">
        <f t="shared" si="0"/>
        <v>0</v>
      </c>
      <c r="B43" s="2">
        <v>137.9</v>
      </c>
      <c r="C43" s="2">
        <v>0</v>
      </c>
      <c r="D43" s="2">
        <v>0</v>
      </c>
      <c r="E43" s="2">
        <v>7</v>
      </c>
      <c r="F43" s="2" t="str">
        <f t="shared" si="1"/>
        <v>07</v>
      </c>
      <c r="S43" s="2" t="str">
        <f t="shared" si="2"/>
        <v>29</v>
      </c>
      <c r="T43" s="2">
        <v>41</v>
      </c>
    </row>
    <row r="44" spans="1:20" x14ac:dyDescent="0.2">
      <c r="A44" s="1" t="b">
        <f t="shared" si="0"/>
        <v>0</v>
      </c>
      <c r="B44" s="2">
        <v>142.80000000000001</v>
      </c>
      <c r="C44" s="2">
        <v>1</v>
      </c>
      <c r="D44" s="2">
        <v>1</v>
      </c>
      <c r="E44" s="2">
        <v>4</v>
      </c>
      <c r="F44" s="2" t="str">
        <f t="shared" si="1"/>
        <v>94</v>
      </c>
      <c r="S44" s="2" t="str">
        <f t="shared" si="2"/>
        <v>2A</v>
      </c>
      <c r="T44" s="2">
        <v>42</v>
      </c>
    </row>
    <row r="45" spans="1:20" x14ac:dyDescent="0.2">
      <c r="A45" s="1" t="b">
        <f t="shared" si="0"/>
        <v>0</v>
      </c>
      <c r="B45" s="2">
        <v>167.8</v>
      </c>
      <c r="C45" s="2">
        <v>1</v>
      </c>
      <c r="D45" s="2">
        <v>1</v>
      </c>
      <c r="E45" s="2">
        <v>5</v>
      </c>
      <c r="F45" s="2" t="str">
        <f t="shared" si="1"/>
        <v>95</v>
      </c>
      <c r="S45" s="2" t="str">
        <f t="shared" si="2"/>
        <v>2B</v>
      </c>
      <c r="T45" s="2">
        <v>43</v>
      </c>
    </row>
    <row r="46" spans="1:20" x14ac:dyDescent="0.2">
      <c r="A46" s="1" t="b">
        <f t="shared" si="0"/>
        <v>0</v>
      </c>
      <c r="B46" s="2">
        <v>181.1</v>
      </c>
      <c r="C46" s="2">
        <v>1</v>
      </c>
      <c r="D46" s="2">
        <v>1</v>
      </c>
      <c r="E46" s="2">
        <v>9</v>
      </c>
      <c r="F46" s="2" t="str">
        <f t="shared" si="1"/>
        <v>99</v>
      </c>
      <c r="S46" s="2" t="str">
        <f t="shared" si="2"/>
        <v>2C</v>
      </c>
      <c r="T46" s="2">
        <v>44</v>
      </c>
    </row>
    <row r="47" spans="1:20" x14ac:dyDescent="0.2">
      <c r="A47" s="1" t="b">
        <f t="shared" si="0"/>
        <v>0</v>
      </c>
      <c r="B47" s="2">
        <v>191.5</v>
      </c>
      <c r="C47" s="2">
        <v>0</v>
      </c>
      <c r="D47" s="2">
        <v>1</v>
      </c>
      <c r="E47" s="2">
        <v>15</v>
      </c>
      <c r="F47" s="2" t="str">
        <f t="shared" si="1"/>
        <v>8F</v>
      </c>
      <c r="S47" s="2" t="str">
        <f t="shared" si="2"/>
        <v>2D</v>
      </c>
      <c r="T47" s="2">
        <v>45</v>
      </c>
    </row>
    <row r="48" spans="1:20" x14ac:dyDescent="0.2">
      <c r="A48" s="1" t="b">
        <f t="shared" si="0"/>
        <v>0</v>
      </c>
      <c r="B48" s="2">
        <v>225.1</v>
      </c>
      <c r="C48" s="2">
        <v>0</v>
      </c>
      <c r="D48" s="2">
        <v>1</v>
      </c>
      <c r="E48" s="2">
        <v>1</v>
      </c>
      <c r="F48" s="2" t="str">
        <f t="shared" si="1"/>
        <v>81</v>
      </c>
      <c r="S48" s="2" t="str">
        <f t="shared" si="2"/>
        <v>2E</v>
      </c>
      <c r="T48" s="2">
        <v>46</v>
      </c>
    </row>
    <row r="49" spans="1:20" x14ac:dyDescent="0.2">
      <c r="A49" s="1" t="b">
        <f t="shared" si="0"/>
        <v>0</v>
      </c>
      <c r="B49" s="2">
        <v>248.8</v>
      </c>
      <c r="C49" s="2">
        <v>0</v>
      </c>
      <c r="D49" s="2">
        <v>1</v>
      </c>
      <c r="E49" s="2">
        <v>2</v>
      </c>
      <c r="F49" s="2" t="str">
        <f t="shared" si="1"/>
        <v>82</v>
      </c>
      <c r="S49" s="2" t="str">
        <f t="shared" si="2"/>
        <v>2F</v>
      </c>
      <c r="T49" s="2">
        <v>47</v>
      </c>
    </row>
    <row r="50" spans="1:20" x14ac:dyDescent="0.2">
      <c r="A50" s="1" t="b">
        <f t="shared" si="0"/>
        <v>0</v>
      </c>
      <c r="B50" s="2">
        <v>269.3</v>
      </c>
      <c r="C50" s="2">
        <v>0</v>
      </c>
      <c r="D50" s="2">
        <v>1</v>
      </c>
      <c r="E50" s="2">
        <v>3</v>
      </c>
      <c r="F50" s="2" t="str">
        <f t="shared" si="1"/>
        <v>83</v>
      </c>
      <c r="S50" s="2" t="str">
        <f t="shared" si="2"/>
        <v>30</v>
      </c>
      <c r="T50" s="2">
        <v>48</v>
      </c>
    </row>
    <row r="51" spans="1:20" x14ac:dyDescent="0.2">
      <c r="A51" s="1" t="b">
        <f t="shared" si="0"/>
        <v>0</v>
      </c>
      <c r="B51" s="2">
        <v>284.89999999999998</v>
      </c>
      <c r="C51" s="2">
        <v>0</v>
      </c>
      <c r="D51" s="2">
        <v>1</v>
      </c>
      <c r="E51" s="2">
        <v>4</v>
      </c>
      <c r="F51" s="2" t="str">
        <f t="shared" si="1"/>
        <v>84</v>
      </c>
      <c r="S51" s="2" t="str">
        <f t="shared" si="2"/>
        <v>31</v>
      </c>
      <c r="T51" s="2">
        <v>49</v>
      </c>
    </row>
    <row r="52" spans="1:20" x14ac:dyDescent="0.2">
      <c r="A52" s="1" t="b">
        <f t="shared" si="0"/>
        <v>1</v>
      </c>
      <c r="B52" s="2">
        <v>335.5</v>
      </c>
      <c r="C52" s="2">
        <v>0</v>
      </c>
      <c r="D52" s="2">
        <v>1</v>
      </c>
      <c r="E52" s="2">
        <v>8</v>
      </c>
      <c r="F52" s="2" t="str">
        <f t="shared" si="1"/>
        <v>88</v>
      </c>
      <c r="S52" s="2" t="str">
        <f t="shared" si="2"/>
        <v>32</v>
      </c>
      <c r="T52" s="2">
        <v>50</v>
      </c>
    </row>
    <row r="53" spans="1:20" x14ac:dyDescent="0.2">
      <c r="A53" s="1" t="b">
        <f t="shared" si="0"/>
        <v>0</v>
      </c>
      <c r="B53" s="2">
        <v>361.8</v>
      </c>
      <c r="C53" s="2">
        <v>0</v>
      </c>
      <c r="D53" s="2">
        <v>1</v>
      </c>
      <c r="E53" s="2">
        <v>9</v>
      </c>
      <c r="F53" s="2" t="str">
        <f t="shared" si="1"/>
        <v>89</v>
      </c>
      <c r="S53" s="2" t="str">
        <f t="shared" si="2"/>
        <v>33</v>
      </c>
      <c r="T53" s="2">
        <v>51</v>
      </c>
    </row>
    <row r="54" spans="1:20" x14ac:dyDescent="0.2">
      <c r="A54" s="1" t="b">
        <f t="shared" si="0"/>
        <v>0</v>
      </c>
      <c r="B54" s="2">
        <v>420.2</v>
      </c>
      <c r="C54" s="2">
        <v>0</v>
      </c>
      <c r="D54" s="2">
        <v>1</v>
      </c>
      <c r="E54" s="2">
        <v>10</v>
      </c>
      <c r="F54" s="2" t="str">
        <f t="shared" si="1"/>
        <v>8A</v>
      </c>
      <c r="S54" s="2" t="str">
        <f t="shared" si="2"/>
        <v>34</v>
      </c>
      <c r="T54" s="2">
        <v>52</v>
      </c>
    </row>
    <row r="55" spans="1:20" x14ac:dyDescent="0.2">
      <c r="A55" s="1" t="b">
        <f t="shared" si="0"/>
        <v>0</v>
      </c>
      <c r="B55" s="2">
        <v>468.4</v>
      </c>
      <c r="C55" s="2">
        <v>0</v>
      </c>
      <c r="D55" s="2">
        <v>1</v>
      </c>
      <c r="E55" s="2">
        <v>11</v>
      </c>
      <c r="F55" s="2" t="str">
        <f t="shared" si="1"/>
        <v>8B</v>
      </c>
      <c r="S55" s="2" t="str">
        <f t="shared" si="2"/>
        <v>35</v>
      </c>
      <c r="T55" s="2">
        <v>53</v>
      </c>
    </row>
    <row r="56" spans="1:20" x14ac:dyDescent="0.2">
      <c r="A56" s="1" t="b">
        <f t="shared" si="0"/>
        <v>0</v>
      </c>
      <c r="B56" s="2">
        <v>518.79999999999995</v>
      </c>
      <c r="C56" s="2">
        <v>0</v>
      </c>
      <c r="D56" s="2">
        <v>1</v>
      </c>
      <c r="E56" s="2">
        <v>12</v>
      </c>
      <c r="F56" s="2" t="str">
        <f t="shared" si="1"/>
        <v>8C</v>
      </c>
      <c r="S56" s="2" t="str">
        <f t="shared" si="2"/>
        <v>36</v>
      </c>
      <c r="T56" s="2">
        <v>54</v>
      </c>
    </row>
    <row r="57" spans="1:20" x14ac:dyDescent="0.2">
      <c r="A57" s="1" t="b">
        <f t="shared" si="0"/>
        <v>0</v>
      </c>
      <c r="B57" s="2">
        <v>577</v>
      </c>
      <c r="C57" s="2">
        <v>0</v>
      </c>
      <c r="D57" s="2">
        <v>1</v>
      </c>
      <c r="E57" s="2">
        <v>13</v>
      </c>
      <c r="F57" s="2" t="str">
        <f t="shared" si="1"/>
        <v>8D</v>
      </c>
      <c r="S57" s="2" t="str">
        <f t="shared" si="2"/>
        <v>37</v>
      </c>
      <c r="T57" s="2">
        <v>55</v>
      </c>
    </row>
    <row r="58" spans="1:20" x14ac:dyDescent="0.2">
      <c r="A58" s="1" t="b">
        <f>AND($B$59&gt;=B58)</f>
        <v>0</v>
      </c>
      <c r="B58" s="2">
        <v>620.70000000000005</v>
      </c>
      <c r="C58" s="2">
        <v>0</v>
      </c>
      <c r="D58" s="2">
        <v>1</v>
      </c>
      <c r="E58" s="2">
        <v>14</v>
      </c>
      <c r="F58" s="2" t="str">
        <f t="shared" si="1"/>
        <v>8E</v>
      </c>
      <c r="S58" s="2" t="str">
        <f t="shared" si="2"/>
        <v>38</v>
      </c>
      <c r="T58" s="2">
        <v>56</v>
      </c>
    </row>
    <row r="59" spans="1:20" x14ac:dyDescent="0.2">
      <c r="A59" s="1" t="s">
        <v>55</v>
      </c>
      <c r="B59" s="2">
        <f>2*Settings!K6+Settings!B6</f>
        <v>350</v>
      </c>
      <c r="S59" s="2" t="str">
        <f t="shared" si="2"/>
        <v>39</v>
      </c>
      <c r="T59" s="2">
        <v>57</v>
      </c>
    </row>
    <row r="60" spans="1:20" x14ac:dyDescent="0.2">
      <c r="S60" s="2" t="str">
        <f t="shared" si="2"/>
        <v>3A</v>
      </c>
      <c r="T60" s="2">
        <v>58</v>
      </c>
    </row>
    <row r="61" spans="1:20" x14ac:dyDescent="0.2">
      <c r="S61" s="2" t="str">
        <f t="shared" si="2"/>
        <v>3B</v>
      </c>
      <c r="T61" s="2">
        <v>59</v>
      </c>
    </row>
    <row r="62" spans="1:20" x14ac:dyDescent="0.2">
      <c r="S62" s="2" t="str">
        <f t="shared" si="2"/>
        <v>3C</v>
      </c>
      <c r="T62" s="2">
        <v>60</v>
      </c>
    </row>
    <row r="63" spans="1:20" x14ac:dyDescent="0.2">
      <c r="S63" s="2" t="str">
        <f t="shared" si="2"/>
        <v>3D</v>
      </c>
      <c r="T63" s="2">
        <v>61</v>
      </c>
    </row>
    <row r="64" spans="1:20" x14ac:dyDescent="0.2">
      <c r="S64" s="2" t="str">
        <f t="shared" si="2"/>
        <v>3E</v>
      </c>
      <c r="T64" s="2">
        <v>62</v>
      </c>
    </row>
    <row r="65" spans="19:20" x14ac:dyDescent="0.2">
      <c r="S65" s="2" t="str">
        <f t="shared" si="2"/>
        <v>3F</v>
      </c>
      <c r="T65" s="2">
        <v>63</v>
      </c>
    </row>
    <row r="66" spans="19:20" x14ac:dyDescent="0.2">
      <c r="S66" s="2" t="str">
        <f t="shared" si="2"/>
        <v>40</v>
      </c>
      <c r="T66" s="2">
        <v>64</v>
      </c>
    </row>
    <row r="67" spans="19:20" x14ac:dyDescent="0.2">
      <c r="S67" s="2" t="str">
        <f t="shared" ref="S67:S130" si="4">DEC2HEX(T67,2)</f>
        <v>41</v>
      </c>
      <c r="T67" s="2">
        <v>65</v>
      </c>
    </row>
    <row r="68" spans="19:20" x14ac:dyDescent="0.2">
      <c r="S68" s="2" t="str">
        <f t="shared" si="4"/>
        <v>42</v>
      </c>
      <c r="T68" s="2">
        <v>66</v>
      </c>
    </row>
    <row r="69" spans="19:20" x14ac:dyDescent="0.2">
      <c r="S69" s="2" t="str">
        <f t="shared" si="4"/>
        <v>43</v>
      </c>
      <c r="T69" s="2">
        <v>67</v>
      </c>
    </row>
    <row r="70" spans="19:20" x14ac:dyDescent="0.2">
      <c r="S70" s="2" t="str">
        <f t="shared" si="4"/>
        <v>44</v>
      </c>
      <c r="T70" s="2">
        <v>68</v>
      </c>
    </row>
    <row r="71" spans="19:20" x14ac:dyDescent="0.2">
      <c r="S71" s="2" t="str">
        <f t="shared" si="4"/>
        <v>45</v>
      </c>
      <c r="T71" s="2">
        <v>69</v>
      </c>
    </row>
    <row r="72" spans="19:20" x14ac:dyDescent="0.2">
      <c r="S72" s="2" t="str">
        <f t="shared" si="4"/>
        <v>46</v>
      </c>
      <c r="T72" s="2">
        <v>70</v>
      </c>
    </row>
    <row r="73" spans="19:20" x14ac:dyDescent="0.2">
      <c r="S73" s="2" t="str">
        <f t="shared" si="4"/>
        <v>47</v>
      </c>
      <c r="T73" s="2">
        <v>71</v>
      </c>
    </row>
    <row r="74" spans="19:20" x14ac:dyDescent="0.2">
      <c r="S74" s="2" t="str">
        <f t="shared" si="4"/>
        <v>48</v>
      </c>
      <c r="T74" s="2">
        <v>72</v>
      </c>
    </row>
    <row r="75" spans="19:20" x14ac:dyDescent="0.2">
      <c r="S75" s="2" t="str">
        <f t="shared" si="4"/>
        <v>49</v>
      </c>
      <c r="T75" s="2">
        <v>73</v>
      </c>
    </row>
    <row r="76" spans="19:20" x14ac:dyDescent="0.2">
      <c r="S76" s="2" t="str">
        <f t="shared" si="4"/>
        <v>4A</v>
      </c>
      <c r="T76" s="2">
        <v>74</v>
      </c>
    </row>
    <row r="77" spans="19:20" x14ac:dyDescent="0.2">
      <c r="S77" s="2" t="str">
        <f t="shared" si="4"/>
        <v>4B</v>
      </c>
      <c r="T77" s="2">
        <v>75</v>
      </c>
    </row>
    <row r="78" spans="19:20" x14ac:dyDescent="0.2">
      <c r="S78" s="2" t="str">
        <f t="shared" si="4"/>
        <v>4C</v>
      </c>
      <c r="T78" s="2">
        <v>76</v>
      </c>
    </row>
    <row r="79" spans="19:20" x14ac:dyDescent="0.2">
      <c r="S79" s="2" t="str">
        <f t="shared" si="4"/>
        <v>4D</v>
      </c>
      <c r="T79" s="2">
        <v>77</v>
      </c>
    </row>
    <row r="80" spans="19:20" x14ac:dyDescent="0.2">
      <c r="S80" s="2" t="str">
        <f t="shared" si="4"/>
        <v>4E</v>
      </c>
      <c r="T80" s="2">
        <v>78</v>
      </c>
    </row>
    <row r="81" spans="19:20" x14ac:dyDescent="0.2">
      <c r="S81" s="2" t="str">
        <f t="shared" si="4"/>
        <v>4F</v>
      </c>
      <c r="T81" s="2">
        <v>79</v>
      </c>
    </row>
    <row r="82" spans="19:20" x14ac:dyDescent="0.2">
      <c r="S82" s="2" t="str">
        <f t="shared" si="4"/>
        <v>50</v>
      </c>
      <c r="T82" s="2">
        <v>80</v>
      </c>
    </row>
    <row r="83" spans="19:20" x14ac:dyDescent="0.2">
      <c r="S83" s="2" t="str">
        <f t="shared" si="4"/>
        <v>51</v>
      </c>
      <c r="T83" s="2">
        <v>81</v>
      </c>
    </row>
    <row r="84" spans="19:20" x14ac:dyDescent="0.2">
      <c r="S84" s="2" t="str">
        <f t="shared" si="4"/>
        <v>52</v>
      </c>
      <c r="T84" s="2">
        <v>82</v>
      </c>
    </row>
    <row r="85" spans="19:20" x14ac:dyDescent="0.2">
      <c r="S85" s="2" t="str">
        <f t="shared" si="4"/>
        <v>53</v>
      </c>
      <c r="T85" s="2">
        <v>83</v>
      </c>
    </row>
    <row r="86" spans="19:20" x14ac:dyDescent="0.2">
      <c r="S86" s="2" t="str">
        <f t="shared" si="4"/>
        <v>54</v>
      </c>
      <c r="T86" s="2">
        <v>84</v>
      </c>
    </row>
    <row r="87" spans="19:20" x14ac:dyDescent="0.2">
      <c r="S87" s="2" t="str">
        <f t="shared" si="4"/>
        <v>55</v>
      </c>
      <c r="T87" s="2">
        <v>85</v>
      </c>
    </row>
    <row r="88" spans="19:20" x14ac:dyDescent="0.2">
      <c r="S88" s="2" t="str">
        <f t="shared" si="4"/>
        <v>56</v>
      </c>
      <c r="T88" s="2">
        <v>86</v>
      </c>
    </row>
    <row r="89" spans="19:20" x14ac:dyDescent="0.2">
      <c r="S89" s="2" t="str">
        <f t="shared" si="4"/>
        <v>57</v>
      </c>
      <c r="T89" s="2">
        <v>87</v>
      </c>
    </row>
    <row r="90" spans="19:20" x14ac:dyDescent="0.2">
      <c r="S90" s="2" t="str">
        <f t="shared" si="4"/>
        <v>58</v>
      </c>
      <c r="T90" s="2">
        <v>88</v>
      </c>
    </row>
    <row r="91" spans="19:20" x14ac:dyDescent="0.2">
      <c r="S91" s="2" t="str">
        <f t="shared" si="4"/>
        <v>59</v>
      </c>
      <c r="T91" s="2">
        <v>89</v>
      </c>
    </row>
    <row r="92" spans="19:20" x14ac:dyDescent="0.2">
      <c r="S92" s="2" t="str">
        <f t="shared" si="4"/>
        <v>5A</v>
      </c>
      <c r="T92" s="2">
        <v>90</v>
      </c>
    </row>
    <row r="93" spans="19:20" x14ac:dyDescent="0.2">
      <c r="S93" s="2" t="str">
        <f t="shared" si="4"/>
        <v>5B</v>
      </c>
      <c r="T93" s="2">
        <v>91</v>
      </c>
    </row>
    <row r="94" spans="19:20" x14ac:dyDescent="0.2">
      <c r="S94" s="2" t="str">
        <f t="shared" si="4"/>
        <v>5C</v>
      </c>
      <c r="T94" s="2">
        <v>92</v>
      </c>
    </row>
    <row r="95" spans="19:20" x14ac:dyDescent="0.2">
      <c r="S95" s="2" t="str">
        <f t="shared" si="4"/>
        <v>5D</v>
      </c>
      <c r="T95" s="2">
        <v>93</v>
      </c>
    </row>
    <row r="96" spans="19:20" x14ac:dyDescent="0.2">
      <c r="S96" s="2" t="str">
        <f t="shared" si="4"/>
        <v>5E</v>
      </c>
      <c r="T96" s="2">
        <v>94</v>
      </c>
    </row>
    <row r="97" spans="19:20" x14ac:dyDescent="0.2">
      <c r="S97" s="2" t="str">
        <f t="shared" si="4"/>
        <v>5F</v>
      </c>
      <c r="T97" s="2">
        <v>95</v>
      </c>
    </row>
    <row r="98" spans="19:20" x14ac:dyDescent="0.2">
      <c r="S98" s="2" t="str">
        <f t="shared" si="4"/>
        <v>60</v>
      </c>
      <c r="T98" s="2">
        <v>96</v>
      </c>
    </row>
    <row r="99" spans="19:20" x14ac:dyDescent="0.2">
      <c r="S99" s="2" t="str">
        <f t="shared" si="4"/>
        <v>61</v>
      </c>
      <c r="T99" s="2">
        <v>97</v>
      </c>
    </row>
    <row r="100" spans="19:20" x14ac:dyDescent="0.2">
      <c r="S100" s="2" t="str">
        <f t="shared" si="4"/>
        <v>62</v>
      </c>
      <c r="T100" s="2">
        <v>98</v>
      </c>
    </row>
    <row r="101" spans="19:20" x14ac:dyDescent="0.2">
      <c r="S101" s="2" t="str">
        <f t="shared" si="4"/>
        <v>63</v>
      </c>
      <c r="T101" s="2">
        <v>99</v>
      </c>
    </row>
    <row r="102" spans="19:20" x14ac:dyDescent="0.2">
      <c r="S102" s="2" t="str">
        <f t="shared" si="4"/>
        <v>64</v>
      </c>
      <c r="T102" s="2">
        <v>100</v>
      </c>
    </row>
    <row r="103" spans="19:20" x14ac:dyDescent="0.2">
      <c r="S103" s="2" t="str">
        <f t="shared" si="4"/>
        <v>65</v>
      </c>
      <c r="T103" s="2">
        <v>101</v>
      </c>
    </row>
    <row r="104" spans="19:20" x14ac:dyDescent="0.2">
      <c r="S104" s="2" t="str">
        <f t="shared" si="4"/>
        <v>66</v>
      </c>
      <c r="T104" s="2">
        <v>102</v>
      </c>
    </row>
    <row r="105" spans="19:20" x14ac:dyDescent="0.2">
      <c r="S105" s="2" t="str">
        <f t="shared" si="4"/>
        <v>67</v>
      </c>
      <c r="T105" s="2">
        <v>103</v>
      </c>
    </row>
    <row r="106" spans="19:20" x14ac:dyDescent="0.2">
      <c r="S106" s="2" t="str">
        <f t="shared" si="4"/>
        <v>68</v>
      </c>
      <c r="T106" s="2">
        <v>104</v>
      </c>
    </row>
    <row r="107" spans="19:20" x14ac:dyDescent="0.2">
      <c r="S107" s="2" t="str">
        <f t="shared" si="4"/>
        <v>69</v>
      </c>
      <c r="T107" s="2">
        <v>105</v>
      </c>
    </row>
    <row r="108" spans="19:20" x14ac:dyDescent="0.2">
      <c r="S108" s="2" t="str">
        <f t="shared" si="4"/>
        <v>6A</v>
      </c>
      <c r="T108" s="2">
        <v>106</v>
      </c>
    </row>
    <row r="109" spans="19:20" x14ac:dyDescent="0.2">
      <c r="S109" s="2" t="str">
        <f t="shared" si="4"/>
        <v>6B</v>
      </c>
      <c r="T109" s="2">
        <v>107</v>
      </c>
    </row>
    <row r="110" spans="19:20" x14ac:dyDescent="0.2">
      <c r="S110" s="2" t="str">
        <f t="shared" si="4"/>
        <v>6C</v>
      </c>
      <c r="T110" s="2">
        <v>108</v>
      </c>
    </row>
    <row r="111" spans="19:20" x14ac:dyDescent="0.2">
      <c r="S111" s="2" t="str">
        <f t="shared" si="4"/>
        <v>6D</v>
      </c>
      <c r="T111" s="2">
        <v>109</v>
      </c>
    </row>
    <row r="112" spans="19:20" x14ac:dyDescent="0.2">
      <c r="S112" s="2" t="str">
        <f t="shared" si="4"/>
        <v>6E</v>
      </c>
      <c r="T112" s="2">
        <v>110</v>
      </c>
    </row>
    <row r="113" spans="19:20" x14ac:dyDescent="0.2">
      <c r="S113" s="2" t="str">
        <f t="shared" si="4"/>
        <v>6F</v>
      </c>
      <c r="T113" s="2">
        <v>111</v>
      </c>
    </row>
    <row r="114" spans="19:20" x14ac:dyDescent="0.2">
      <c r="S114" s="2" t="str">
        <f t="shared" si="4"/>
        <v>70</v>
      </c>
      <c r="T114" s="2">
        <v>112</v>
      </c>
    </row>
    <row r="115" spans="19:20" x14ac:dyDescent="0.2">
      <c r="S115" s="2" t="str">
        <f t="shared" si="4"/>
        <v>71</v>
      </c>
      <c r="T115" s="2">
        <v>113</v>
      </c>
    </row>
    <row r="116" spans="19:20" x14ac:dyDescent="0.2">
      <c r="S116" s="2" t="str">
        <f t="shared" si="4"/>
        <v>72</v>
      </c>
      <c r="T116" s="2">
        <v>114</v>
      </c>
    </row>
    <row r="117" spans="19:20" x14ac:dyDescent="0.2">
      <c r="S117" s="2" t="str">
        <f t="shared" si="4"/>
        <v>73</v>
      </c>
      <c r="T117" s="2">
        <v>115</v>
      </c>
    </row>
    <row r="118" spans="19:20" x14ac:dyDescent="0.2">
      <c r="S118" s="2" t="str">
        <f t="shared" si="4"/>
        <v>74</v>
      </c>
      <c r="T118" s="2">
        <v>116</v>
      </c>
    </row>
    <row r="119" spans="19:20" x14ac:dyDescent="0.2">
      <c r="S119" s="2" t="str">
        <f t="shared" si="4"/>
        <v>75</v>
      </c>
      <c r="T119" s="2">
        <v>117</v>
      </c>
    </row>
    <row r="120" spans="19:20" x14ac:dyDescent="0.2">
      <c r="S120" s="2" t="str">
        <f t="shared" si="4"/>
        <v>76</v>
      </c>
      <c r="T120" s="2">
        <v>118</v>
      </c>
    </row>
    <row r="121" spans="19:20" x14ac:dyDescent="0.2">
      <c r="S121" s="2" t="str">
        <f t="shared" si="4"/>
        <v>77</v>
      </c>
      <c r="T121" s="2">
        <v>119</v>
      </c>
    </row>
    <row r="122" spans="19:20" x14ac:dyDescent="0.2">
      <c r="S122" s="2" t="str">
        <f t="shared" si="4"/>
        <v>78</v>
      </c>
      <c r="T122" s="2">
        <v>120</v>
      </c>
    </row>
    <row r="123" spans="19:20" x14ac:dyDescent="0.2">
      <c r="S123" s="2" t="str">
        <f t="shared" si="4"/>
        <v>79</v>
      </c>
      <c r="T123" s="2">
        <v>121</v>
      </c>
    </row>
    <row r="124" spans="19:20" x14ac:dyDescent="0.2">
      <c r="S124" s="2" t="str">
        <f t="shared" si="4"/>
        <v>7A</v>
      </c>
      <c r="T124" s="2">
        <v>122</v>
      </c>
    </row>
    <row r="125" spans="19:20" x14ac:dyDescent="0.2">
      <c r="S125" s="2" t="str">
        <f t="shared" si="4"/>
        <v>7B</v>
      </c>
      <c r="T125" s="2">
        <v>123</v>
      </c>
    </row>
    <row r="126" spans="19:20" x14ac:dyDescent="0.2">
      <c r="S126" s="2" t="str">
        <f t="shared" si="4"/>
        <v>7C</v>
      </c>
      <c r="T126" s="2">
        <v>124</v>
      </c>
    </row>
    <row r="127" spans="19:20" x14ac:dyDescent="0.2">
      <c r="S127" s="2" t="str">
        <f t="shared" si="4"/>
        <v>7D</v>
      </c>
      <c r="T127" s="2">
        <v>125</v>
      </c>
    </row>
    <row r="128" spans="19:20" x14ac:dyDescent="0.2">
      <c r="S128" s="2" t="str">
        <f t="shared" si="4"/>
        <v>7E</v>
      </c>
      <c r="T128" s="2">
        <v>126</v>
      </c>
    </row>
    <row r="129" spans="19:20" x14ac:dyDescent="0.2">
      <c r="S129" s="2" t="str">
        <f t="shared" si="4"/>
        <v>7F</v>
      </c>
      <c r="T129" s="2">
        <v>127</v>
      </c>
    </row>
    <row r="130" spans="19:20" x14ac:dyDescent="0.2">
      <c r="S130" s="2" t="str">
        <f t="shared" si="4"/>
        <v>80</v>
      </c>
      <c r="T130" s="2">
        <v>128</v>
      </c>
    </row>
    <row r="131" spans="19:20" x14ac:dyDescent="0.2">
      <c r="S131" s="2" t="str">
        <f t="shared" ref="S131:S194" si="5">DEC2HEX(T131,2)</f>
        <v>81</v>
      </c>
      <c r="T131" s="2">
        <v>129</v>
      </c>
    </row>
    <row r="132" spans="19:20" x14ac:dyDescent="0.2">
      <c r="S132" s="2" t="str">
        <f t="shared" si="5"/>
        <v>82</v>
      </c>
      <c r="T132" s="2">
        <v>130</v>
      </c>
    </row>
    <row r="133" spans="19:20" x14ac:dyDescent="0.2">
      <c r="S133" s="2" t="str">
        <f t="shared" si="5"/>
        <v>83</v>
      </c>
      <c r="T133" s="2">
        <v>131</v>
      </c>
    </row>
    <row r="134" spans="19:20" x14ac:dyDescent="0.2">
      <c r="S134" s="2" t="str">
        <f t="shared" si="5"/>
        <v>84</v>
      </c>
      <c r="T134" s="2">
        <v>132</v>
      </c>
    </row>
    <row r="135" spans="19:20" x14ac:dyDescent="0.2">
      <c r="S135" s="2" t="str">
        <f t="shared" si="5"/>
        <v>85</v>
      </c>
      <c r="T135" s="2">
        <v>133</v>
      </c>
    </row>
    <row r="136" spans="19:20" x14ac:dyDescent="0.2">
      <c r="S136" s="2" t="str">
        <f t="shared" si="5"/>
        <v>86</v>
      </c>
      <c r="T136" s="2">
        <v>134</v>
      </c>
    </row>
    <row r="137" spans="19:20" x14ac:dyDescent="0.2">
      <c r="S137" s="2" t="str">
        <f t="shared" si="5"/>
        <v>87</v>
      </c>
      <c r="T137" s="2">
        <v>135</v>
      </c>
    </row>
    <row r="138" spans="19:20" x14ac:dyDescent="0.2">
      <c r="S138" s="2" t="str">
        <f t="shared" si="5"/>
        <v>88</v>
      </c>
      <c r="T138" s="2">
        <v>136</v>
      </c>
    </row>
    <row r="139" spans="19:20" x14ac:dyDescent="0.2">
      <c r="S139" s="2" t="str">
        <f t="shared" si="5"/>
        <v>89</v>
      </c>
      <c r="T139" s="2">
        <v>137</v>
      </c>
    </row>
    <row r="140" spans="19:20" x14ac:dyDescent="0.2">
      <c r="S140" s="2" t="str">
        <f t="shared" si="5"/>
        <v>8A</v>
      </c>
      <c r="T140" s="2">
        <v>138</v>
      </c>
    </row>
    <row r="141" spans="19:20" x14ac:dyDescent="0.2">
      <c r="S141" s="2" t="str">
        <f t="shared" si="5"/>
        <v>8B</v>
      </c>
      <c r="T141" s="2">
        <v>139</v>
      </c>
    </row>
    <row r="142" spans="19:20" x14ac:dyDescent="0.2">
      <c r="S142" s="2" t="str">
        <f t="shared" si="5"/>
        <v>8C</v>
      </c>
      <c r="T142" s="2">
        <v>140</v>
      </c>
    </row>
    <row r="143" spans="19:20" x14ac:dyDescent="0.2">
      <c r="S143" s="2" t="str">
        <f t="shared" si="5"/>
        <v>8D</v>
      </c>
      <c r="T143" s="2">
        <v>141</v>
      </c>
    </row>
    <row r="144" spans="19:20" x14ac:dyDescent="0.2">
      <c r="S144" s="2" t="str">
        <f t="shared" si="5"/>
        <v>8E</v>
      </c>
      <c r="T144" s="2">
        <v>142</v>
      </c>
    </row>
    <row r="145" spans="19:20" x14ac:dyDescent="0.2">
      <c r="S145" s="2" t="str">
        <f t="shared" si="5"/>
        <v>8F</v>
      </c>
      <c r="T145" s="2">
        <v>143</v>
      </c>
    </row>
    <row r="146" spans="19:20" x14ac:dyDescent="0.2">
      <c r="S146" s="2" t="str">
        <f t="shared" si="5"/>
        <v>90</v>
      </c>
      <c r="T146" s="2">
        <v>144</v>
      </c>
    </row>
    <row r="147" spans="19:20" x14ac:dyDescent="0.2">
      <c r="S147" s="2" t="str">
        <f t="shared" si="5"/>
        <v>91</v>
      </c>
      <c r="T147" s="2">
        <v>145</v>
      </c>
    </row>
    <row r="148" spans="19:20" x14ac:dyDescent="0.2">
      <c r="S148" s="2" t="str">
        <f t="shared" si="5"/>
        <v>92</v>
      </c>
      <c r="T148" s="2">
        <v>146</v>
      </c>
    </row>
    <row r="149" spans="19:20" x14ac:dyDescent="0.2">
      <c r="S149" s="2" t="str">
        <f t="shared" si="5"/>
        <v>93</v>
      </c>
      <c r="T149" s="2">
        <v>147</v>
      </c>
    </row>
    <row r="150" spans="19:20" x14ac:dyDescent="0.2">
      <c r="S150" s="2" t="str">
        <f t="shared" si="5"/>
        <v>94</v>
      </c>
      <c r="T150" s="2">
        <v>148</v>
      </c>
    </row>
    <row r="151" spans="19:20" x14ac:dyDescent="0.2">
      <c r="S151" s="2" t="str">
        <f t="shared" si="5"/>
        <v>95</v>
      </c>
      <c r="T151" s="2">
        <v>149</v>
      </c>
    </row>
    <row r="152" spans="19:20" x14ac:dyDescent="0.2">
      <c r="S152" s="2" t="str">
        <f t="shared" si="5"/>
        <v>96</v>
      </c>
      <c r="T152" s="2">
        <v>150</v>
      </c>
    </row>
    <row r="153" spans="19:20" x14ac:dyDescent="0.2">
      <c r="S153" s="2" t="str">
        <f t="shared" si="5"/>
        <v>97</v>
      </c>
      <c r="T153" s="2">
        <v>151</v>
      </c>
    </row>
    <row r="154" spans="19:20" x14ac:dyDescent="0.2">
      <c r="S154" s="2" t="str">
        <f t="shared" si="5"/>
        <v>98</v>
      </c>
      <c r="T154" s="2">
        <v>152</v>
      </c>
    </row>
    <row r="155" spans="19:20" x14ac:dyDescent="0.2">
      <c r="S155" s="2" t="str">
        <f t="shared" si="5"/>
        <v>99</v>
      </c>
      <c r="T155" s="2">
        <v>153</v>
      </c>
    </row>
    <row r="156" spans="19:20" x14ac:dyDescent="0.2">
      <c r="S156" s="2" t="str">
        <f t="shared" si="5"/>
        <v>9A</v>
      </c>
      <c r="T156" s="2">
        <v>154</v>
      </c>
    </row>
    <row r="157" spans="19:20" x14ac:dyDescent="0.2">
      <c r="S157" s="2" t="str">
        <f t="shared" si="5"/>
        <v>9B</v>
      </c>
      <c r="T157" s="2">
        <v>155</v>
      </c>
    </row>
    <row r="158" spans="19:20" x14ac:dyDescent="0.2">
      <c r="S158" s="2" t="str">
        <f t="shared" si="5"/>
        <v>9C</v>
      </c>
      <c r="T158" s="2">
        <v>156</v>
      </c>
    </row>
    <row r="159" spans="19:20" x14ac:dyDescent="0.2">
      <c r="S159" s="2" t="str">
        <f t="shared" si="5"/>
        <v>9D</v>
      </c>
      <c r="T159" s="2">
        <v>157</v>
      </c>
    </row>
    <row r="160" spans="19:20" x14ac:dyDescent="0.2">
      <c r="S160" s="2" t="str">
        <f t="shared" si="5"/>
        <v>9E</v>
      </c>
      <c r="T160" s="2">
        <v>158</v>
      </c>
    </row>
    <row r="161" spans="19:20" x14ac:dyDescent="0.2">
      <c r="S161" s="2" t="str">
        <f t="shared" si="5"/>
        <v>9F</v>
      </c>
      <c r="T161" s="2">
        <v>159</v>
      </c>
    </row>
    <row r="162" spans="19:20" x14ac:dyDescent="0.2">
      <c r="S162" s="2" t="str">
        <f t="shared" si="5"/>
        <v>A0</v>
      </c>
      <c r="T162" s="2">
        <v>160</v>
      </c>
    </row>
    <row r="163" spans="19:20" x14ac:dyDescent="0.2">
      <c r="S163" s="2" t="str">
        <f t="shared" si="5"/>
        <v>A1</v>
      </c>
      <c r="T163" s="2">
        <v>161</v>
      </c>
    </row>
    <row r="164" spans="19:20" x14ac:dyDescent="0.2">
      <c r="S164" s="2" t="str">
        <f t="shared" si="5"/>
        <v>A2</v>
      </c>
      <c r="T164" s="2">
        <v>162</v>
      </c>
    </row>
    <row r="165" spans="19:20" x14ac:dyDescent="0.2">
      <c r="S165" s="2" t="str">
        <f t="shared" si="5"/>
        <v>A3</v>
      </c>
      <c r="T165" s="2">
        <v>163</v>
      </c>
    </row>
    <row r="166" spans="19:20" x14ac:dyDescent="0.2">
      <c r="S166" s="2" t="str">
        <f t="shared" si="5"/>
        <v>A4</v>
      </c>
      <c r="T166" s="2">
        <v>164</v>
      </c>
    </row>
    <row r="167" spans="19:20" x14ac:dyDescent="0.2">
      <c r="S167" s="2" t="str">
        <f t="shared" si="5"/>
        <v>A5</v>
      </c>
      <c r="T167" s="2">
        <v>165</v>
      </c>
    </row>
    <row r="168" spans="19:20" x14ac:dyDescent="0.2">
      <c r="S168" s="2" t="str">
        <f t="shared" si="5"/>
        <v>A6</v>
      </c>
      <c r="T168" s="2">
        <v>166</v>
      </c>
    </row>
    <row r="169" spans="19:20" x14ac:dyDescent="0.2">
      <c r="S169" s="2" t="str">
        <f t="shared" si="5"/>
        <v>A7</v>
      </c>
      <c r="T169" s="2">
        <v>167</v>
      </c>
    </row>
    <row r="170" spans="19:20" x14ac:dyDescent="0.2">
      <c r="S170" s="2" t="str">
        <f t="shared" si="5"/>
        <v>A8</v>
      </c>
      <c r="T170" s="2">
        <v>168</v>
      </c>
    </row>
    <row r="171" spans="19:20" x14ac:dyDescent="0.2">
      <c r="S171" s="2" t="str">
        <f t="shared" si="5"/>
        <v>A9</v>
      </c>
      <c r="T171" s="2">
        <v>169</v>
      </c>
    </row>
    <row r="172" spans="19:20" x14ac:dyDescent="0.2">
      <c r="S172" s="2" t="str">
        <f t="shared" si="5"/>
        <v>AA</v>
      </c>
      <c r="T172" s="2">
        <v>170</v>
      </c>
    </row>
    <row r="173" spans="19:20" x14ac:dyDescent="0.2">
      <c r="S173" s="2" t="str">
        <f t="shared" si="5"/>
        <v>AB</v>
      </c>
      <c r="T173" s="2">
        <v>171</v>
      </c>
    </row>
    <row r="174" spans="19:20" x14ac:dyDescent="0.2">
      <c r="S174" s="2" t="str">
        <f t="shared" si="5"/>
        <v>AC</v>
      </c>
      <c r="T174" s="2">
        <v>172</v>
      </c>
    </row>
    <row r="175" spans="19:20" x14ac:dyDescent="0.2">
      <c r="S175" s="2" t="str">
        <f t="shared" si="5"/>
        <v>AD</v>
      </c>
      <c r="T175" s="2">
        <v>173</v>
      </c>
    </row>
    <row r="176" spans="19:20" x14ac:dyDescent="0.2">
      <c r="S176" s="2" t="str">
        <f t="shared" si="5"/>
        <v>AE</v>
      </c>
      <c r="T176" s="2">
        <v>174</v>
      </c>
    </row>
    <row r="177" spans="19:20" x14ac:dyDescent="0.2">
      <c r="S177" s="2" t="str">
        <f t="shared" si="5"/>
        <v>AF</v>
      </c>
      <c r="T177" s="2">
        <v>175</v>
      </c>
    </row>
    <row r="178" spans="19:20" x14ac:dyDescent="0.2">
      <c r="S178" s="2" t="str">
        <f t="shared" si="5"/>
        <v>B0</v>
      </c>
      <c r="T178" s="2">
        <v>176</v>
      </c>
    </row>
    <row r="179" spans="19:20" x14ac:dyDescent="0.2">
      <c r="S179" s="2" t="str">
        <f t="shared" si="5"/>
        <v>B1</v>
      </c>
      <c r="T179" s="2">
        <v>177</v>
      </c>
    </row>
    <row r="180" spans="19:20" x14ac:dyDescent="0.2">
      <c r="S180" s="2" t="str">
        <f t="shared" si="5"/>
        <v>B2</v>
      </c>
      <c r="T180" s="2">
        <v>178</v>
      </c>
    </row>
    <row r="181" spans="19:20" x14ac:dyDescent="0.2">
      <c r="S181" s="2" t="str">
        <f t="shared" si="5"/>
        <v>B3</v>
      </c>
      <c r="T181" s="2">
        <v>179</v>
      </c>
    </row>
    <row r="182" spans="19:20" x14ac:dyDescent="0.2">
      <c r="S182" s="2" t="str">
        <f t="shared" si="5"/>
        <v>B4</v>
      </c>
      <c r="T182" s="2">
        <v>180</v>
      </c>
    </row>
    <row r="183" spans="19:20" x14ac:dyDescent="0.2">
      <c r="S183" s="2" t="str">
        <f t="shared" si="5"/>
        <v>B5</v>
      </c>
      <c r="T183" s="2">
        <v>181</v>
      </c>
    </row>
    <row r="184" spans="19:20" x14ac:dyDescent="0.2">
      <c r="S184" s="2" t="str">
        <f t="shared" si="5"/>
        <v>B6</v>
      </c>
      <c r="T184" s="2">
        <v>182</v>
      </c>
    </row>
    <row r="185" spans="19:20" x14ac:dyDescent="0.2">
      <c r="S185" s="2" t="str">
        <f t="shared" si="5"/>
        <v>B7</v>
      </c>
      <c r="T185" s="2">
        <v>183</v>
      </c>
    </row>
    <row r="186" spans="19:20" x14ac:dyDescent="0.2">
      <c r="S186" s="2" t="str">
        <f t="shared" si="5"/>
        <v>B8</v>
      </c>
      <c r="T186" s="2">
        <v>184</v>
      </c>
    </row>
    <row r="187" spans="19:20" x14ac:dyDescent="0.2">
      <c r="S187" s="2" t="str">
        <f t="shared" si="5"/>
        <v>B9</v>
      </c>
      <c r="T187" s="2">
        <v>185</v>
      </c>
    </row>
    <row r="188" spans="19:20" x14ac:dyDescent="0.2">
      <c r="S188" s="2" t="str">
        <f t="shared" si="5"/>
        <v>BA</v>
      </c>
      <c r="T188" s="2">
        <v>186</v>
      </c>
    </row>
    <row r="189" spans="19:20" x14ac:dyDescent="0.2">
      <c r="S189" s="2" t="str">
        <f t="shared" si="5"/>
        <v>BB</v>
      </c>
      <c r="T189" s="2">
        <v>187</v>
      </c>
    </row>
    <row r="190" spans="19:20" x14ac:dyDescent="0.2">
      <c r="S190" s="2" t="str">
        <f t="shared" si="5"/>
        <v>BC</v>
      </c>
      <c r="T190" s="2">
        <v>188</v>
      </c>
    </row>
    <row r="191" spans="19:20" x14ac:dyDescent="0.2">
      <c r="S191" s="2" t="str">
        <f t="shared" si="5"/>
        <v>BD</v>
      </c>
      <c r="T191" s="2">
        <v>189</v>
      </c>
    </row>
    <row r="192" spans="19:20" x14ac:dyDescent="0.2">
      <c r="S192" s="2" t="str">
        <f t="shared" si="5"/>
        <v>BE</v>
      </c>
      <c r="T192" s="2">
        <v>190</v>
      </c>
    </row>
    <row r="193" spans="19:20" x14ac:dyDescent="0.2">
      <c r="S193" s="2" t="str">
        <f t="shared" si="5"/>
        <v>BF</v>
      </c>
      <c r="T193" s="2">
        <v>191</v>
      </c>
    </row>
    <row r="194" spans="19:20" x14ac:dyDescent="0.2">
      <c r="S194" s="2" t="str">
        <f t="shared" si="5"/>
        <v>C0</v>
      </c>
      <c r="T194" s="2">
        <v>192</v>
      </c>
    </row>
    <row r="195" spans="19:20" x14ac:dyDescent="0.2">
      <c r="S195" s="2" t="str">
        <f t="shared" ref="S195:S257" si="6">DEC2HEX(T195,2)</f>
        <v>C1</v>
      </c>
      <c r="T195" s="2">
        <v>193</v>
      </c>
    </row>
    <row r="196" spans="19:20" x14ac:dyDescent="0.2">
      <c r="S196" s="2" t="str">
        <f t="shared" si="6"/>
        <v>C2</v>
      </c>
      <c r="T196" s="2">
        <v>194</v>
      </c>
    </row>
    <row r="197" spans="19:20" x14ac:dyDescent="0.2">
      <c r="S197" s="2" t="str">
        <f t="shared" si="6"/>
        <v>C3</v>
      </c>
      <c r="T197" s="2">
        <v>195</v>
      </c>
    </row>
    <row r="198" spans="19:20" x14ac:dyDescent="0.2">
      <c r="S198" s="2" t="str">
        <f t="shared" si="6"/>
        <v>C4</v>
      </c>
      <c r="T198" s="2">
        <v>196</v>
      </c>
    </row>
    <row r="199" spans="19:20" x14ac:dyDescent="0.2">
      <c r="S199" s="2" t="str">
        <f t="shared" si="6"/>
        <v>C5</v>
      </c>
      <c r="T199" s="2">
        <v>197</v>
      </c>
    </row>
    <row r="200" spans="19:20" x14ac:dyDescent="0.2">
      <c r="S200" s="2" t="str">
        <f t="shared" si="6"/>
        <v>C6</v>
      </c>
      <c r="T200" s="2">
        <v>198</v>
      </c>
    </row>
    <row r="201" spans="19:20" x14ac:dyDescent="0.2">
      <c r="S201" s="2" t="str">
        <f t="shared" si="6"/>
        <v>C7</v>
      </c>
      <c r="T201" s="2">
        <v>199</v>
      </c>
    </row>
    <row r="202" spans="19:20" x14ac:dyDescent="0.2">
      <c r="S202" s="2" t="str">
        <f t="shared" si="6"/>
        <v>C8</v>
      </c>
      <c r="T202" s="2">
        <v>200</v>
      </c>
    </row>
    <row r="203" spans="19:20" x14ac:dyDescent="0.2">
      <c r="S203" s="2" t="str">
        <f t="shared" si="6"/>
        <v>C9</v>
      </c>
      <c r="T203" s="2">
        <v>201</v>
      </c>
    </row>
    <row r="204" spans="19:20" x14ac:dyDescent="0.2">
      <c r="S204" s="2" t="str">
        <f t="shared" si="6"/>
        <v>CA</v>
      </c>
      <c r="T204" s="2">
        <v>202</v>
      </c>
    </row>
    <row r="205" spans="19:20" x14ac:dyDescent="0.2">
      <c r="S205" s="2" t="str">
        <f t="shared" si="6"/>
        <v>CB</v>
      </c>
      <c r="T205" s="2">
        <v>203</v>
      </c>
    </row>
    <row r="206" spans="19:20" x14ac:dyDescent="0.2">
      <c r="S206" s="2" t="str">
        <f t="shared" si="6"/>
        <v>CC</v>
      </c>
      <c r="T206" s="2">
        <v>204</v>
      </c>
    </row>
    <row r="207" spans="19:20" x14ac:dyDescent="0.2">
      <c r="S207" s="2" t="str">
        <f t="shared" si="6"/>
        <v>CD</v>
      </c>
      <c r="T207" s="2">
        <v>205</v>
      </c>
    </row>
    <row r="208" spans="19:20" x14ac:dyDescent="0.2">
      <c r="S208" s="2" t="str">
        <f t="shared" si="6"/>
        <v>CE</v>
      </c>
      <c r="T208" s="2">
        <v>206</v>
      </c>
    </row>
    <row r="209" spans="19:20" x14ac:dyDescent="0.2">
      <c r="S209" s="2" t="str">
        <f t="shared" si="6"/>
        <v>CF</v>
      </c>
      <c r="T209" s="2">
        <v>207</v>
      </c>
    </row>
    <row r="210" spans="19:20" x14ac:dyDescent="0.2">
      <c r="S210" s="2" t="str">
        <f t="shared" si="6"/>
        <v>D0</v>
      </c>
      <c r="T210" s="2">
        <v>208</v>
      </c>
    </row>
    <row r="211" spans="19:20" x14ac:dyDescent="0.2">
      <c r="S211" s="2" t="str">
        <f t="shared" si="6"/>
        <v>D1</v>
      </c>
      <c r="T211" s="2">
        <v>209</v>
      </c>
    </row>
    <row r="212" spans="19:20" x14ac:dyDescent="0.2">
      <c r="S212" s="2" t="str">
        <f t="shared" si="6"/>
        <v>D2</v>
      </c>
      <c r="T212" s="2">
        <v>210</v>
      </c>
    </row>
    <row r="213" spans="19:20" x14ac:dyDescent="0.2">
      <c r="S213" s="2" t="str">
        <f t="shared" si="6"/>
        <v>D3</v>
      </c>
      <c r="T213" s="2">
        <v>211</v>
      </c>
    </row>
    <row r="214" spans="19:20" x14ac:dyDescent="0.2">
      <c r="S214" s="2" t="str">
        <f t="shared" si="6"/>
        <v>D4</v>
      </c>
      <c r="T214" s="2">
        <v>212</v>
      </c>
    </row>
    <row r="215" spans="19:20" x14ac:dyDescent="0.2">
      <c r="S215" s="2" t="str">
        <f t="shared" si="6"/>
        <v>D5</v>
      </c>
      <c r="T215" s="2">
        <v>213</v>
      </c>
    </row>
    <row r="216" spans="19:20" x14ac:dyDescent="0.2">
      <c r="S216" s="2" t="str">
        <f t="shared" si="6"/>
        <v>D6</v>
      </c>
      <c r="T216" s="2">
        <v>214</v>
      </c>
    </row>
    <row r="217" spans="19:20" x14ac:dyDescent="0.2">
      <c r="S217" s="2" t="str">
        <f t="shared" si="6"/>
        <v>D7</v>
      </c>
      <c r="T217" s="2">
        <v>215</v>
      </c>
    </row>
    <row r="218" spans="19:20" x14ac:dyDescent="0.2">
      <c r="S218" s="2" t="str">
        <f t="shared" si="6"/>
        <v>D8</v>
      </c>
      <c r="T218" s="2">
        <v>216</v>
      </c>
    </row>
    <row r="219" spans="19:20" x14ac:dyDescent="0.2">
      <c r="S219" s="2" t="str">
        <f t="shared" si="6"/>
        <v>D9</v>
      </c>
      <c r="T219" s="2">
        <v>217</v>
      </c>
    </row>
    <row r="220" spans="19:20" x14ac:dyDescent="0.2">
      <c r="S220" s="2" t="str">
        <f t="shared" si="6"/>
        <v>DA</v>
      </c>
      <c r="T220" s="2">
        <v>218</v>
      </c>
    </row>
    <row r="221" spans="19:20" x14ac:dyDescent="0.2">
      <c r="S221" s="2" t="str">
        <f t="shared" si="6"/>
        <v>DB</v>
      </c>
      <c r="T221" s="2">
        <v>219</v>
      </c>
    </row>
    <row r="222" spans="19:20" x14ac:dyDescent="0.2">
      <c r="S222" s="2" t="str">
        <f t="shared" si="6"/>
        <v>DC</v>
      </c>
      <c r="T222" s="2">
        <v>220</v>
      </c>
    </row>
    <row r="223" spans="19:20" x14ac:dyDescent="0.2">
      <c r="S223" s="2" t="str">
        <f t="shared" si="6"/>
        <v>DD</v>
      </c>
      <c r="T223" s="2">
        <v>221</v>
      </c>
    </row>
    <row r="224" spans="19:20" x14ac:dyDescent="0.2">
      <c r="S224" s="2" t="str">
        <f t="shared" si="6"/>
        <v>DE</v>
      </c>
      <c r="T224" s="2">
        <v>222</v>
      </c>
    </row>
    <row r="225" spans="19:20" x14ac:dyDescent="0.2">
      <c r="S225" s="2" t="str">
        <f t="shared" si="6"/>
        <v>DF</v>
      </c>
      <c r="T225" s="2">
        <v>223</v>
      </c>
    </row>
    <row r="226" spans="19:20" x14ac:dyDescent="0.2">
      <c r="S226" s="2" t="str">
        <f t="shared" si="6"/>
        <v>E0</v>
      </c>
      <c r="T226" s="2">
        <v>224</v>
      </c>
    </row>
    <row r="227" spans="19:20" x14ac:dyDescent="0.2">
      <c r="S227" s="2" t="str">
        <f t="shared" si="6"/>
        <v>E1</v>
      </c>
      <c r="T227" s="2">
        <v>225</v>
      </c>
    </row>
    <row r="228" spans="19:20" x14ac:dyDescent="0.2">
      <c r="S228" s="2" t="str">
        <f t="shared" si="6"/>
        <v>E2</v>
      </c>
      <c r="T228" s="2">
        <v>226</v>
      </c>
    </row>
    <row r="229" spans="19:20" x14ac:dyDescent="0.2">
      <c r="S229" s="2" t="str">
        <f t="shared" si="6"/>
        <v>E3</v>
      </c>
      <c r="T229" s="2">
        <v>227</v>
      </c>
    </row>
    <row r="230" spans="19:20" x14ac:dyDescent="0.2">
      <c r="S230" s="2" t="str">
        <f t="shared" si="6"/>
        <v>E4</v>
      </c>
      <c r="T230" s="2">
        <v>228</v>
      </c>
    </row>
    <row r="231" spans="19:20" x14ac:dyDescent="0.2">
      <c r="S231" s="2" t="str">
        <f t="shared" si="6"/>
        <v>E5</v>
      </c>
      <c r="T231" s="2">
        <v>229</v>
      </c>
    </row>
    <row r="232" spans="19:20" x14ac:dyDescent="0.2">
      <c r="S232" s="2" t="str">
        <f t="shared" si="6"/>
        <v>E6</v>
      </c>
      <c r="T232" s="2">
        <v>230</v>
      </c>
    </row>
    <row r="233" spans="19:20" x14ac:dyDescent="0.2">
      <c r="S233" s="2" t="str">
        <f t="shared" si="6"/>
        <v>E7</v>
      </c>
      <c r="T233" s="2">
        <v>231</v>
      </c>
    </row>
    <row r="234" spans="19:20" x14ac:dyDescent="0.2">
      <c r="S234" s="2" t="str">
        <f t="shared" si="6"/>
        <v>E8</v>
      </c>
      <c r="T234" s="2">
        <v>232</v>
      </c>
    </row>
    <row r="235" spans="19:20" x14ac:dyDescent="0.2">
      <c r="S235" s="2" t="str">
        <f t="shared" si="6"/>
        <v>E9</v>
      </c>
      <c r="T235" s="2">
        <v>233</v>
      </c>
    </row>
    <row r="236" spans="19:20" x14ac:dyDescent="0.2">
      <c r="S236" s="2" t="str">
        <f t="shared" si="6"/>
        <v>EA</v>
      </c>
      <c r="T236" s="2">
        <v>234</v>
      </c>
    </row>
    <row r="237" spans="19:20" x14ac:dyDescent="0.2">
      <c r="S237" s="2" t="str">
        <f t="shared" si="6"/>
        <v>EB</v>
      </c>
      <c r="T237" s="2">
        <v>235</v>
      </c>
    </row>
    <row r="238" spans="19:20" x14ac:dyDescent="0.2">
      <c r="S238" s="2" t="str">
        <f t="shared" si="6"/>
        <v>EC</v>
      </c>
      <c r="T238" s="2">
        <v>236</v>
      </c>
    </row>
    <row r="239" spans="19:20" x14ac:dyDescent="0.2">
      <c r="S239" s="2" t="str">
        <f t="shared" si="6"/>
        <v>ED</v>
      </c>
      <c r="T239" s="2">
        <v>237</v>
      </c>
    </row>
    <row r="240" spans="19:20" x14ac:dyDescent="0.2">
      <c r="S240" s="2" t="str">
        <f t="shared" si="6"/>
        <v>EE</v>
      </c>
      <c r="T240" s="2">
        <v>238</v>
      </c>
    </row>
    <row r="241" spans="19:20" x14ac:dyDescent="0.2">
      <c r="S241" s="2" t="str">
        <f t="shared" si="6"/>
        <v>EF</v>
      </c>
      <c r="T241" s="2">
        <v>239</v>
      </c>
    </row>
    <row r="242" spans="19:20" x14ac:dyDescent="0.2">
      <c r="S242" s="2" t="str">
        <f t="shared" si="6"/>
        <v>F0</v>
      </c>
      <c r="T242" s="2">
        <v>240</v>
      </c>
    </row>
    <row r="243" spans="19:20" x14ac:dyDescent="0.2">
      <c r="S243" s="2" t="str">
        <f t="shared" si="6"/>
        <v>F1</v>
      </c>
      <c r="T243" s="2">
        <v>241</v>
      </c>
    </row>
    <row r="244" spans="19:20" x14ac:dyDescent="0.2">
      <c r="S244" s="2" t="str">
        <f t="shared" si="6"/>
        <v>F2</v>
      </c>
      <c r="T244" s="2">
        <v>242</v>
      </c>
    </row>
    <row r="245" spans="19:20" x14ac:dyDescent="0.2">
      <c r="S245" s="2" t="str">
        <f t="shared" si="6"/>
        <v>F3</v>
      </c>
      <c r="T245" s="2">
        <v>243</v>
      </c>
    </row>
    <row r="246" spans="19:20" x14ac:dyDescent="0.2">
      <c r="S246" s="2" t="str">
        <f t="shared" si="6"/>
        <v>F4</v>
      </c>
      <c r="T246" s="2">
        <v>244</v>
      </c>
    </row>
    <row r="247" spans="19:20" x14ac:dyDescent="0.2">
      <c r="S247" s="2" t="str">
        <f t="shared" si="6"/>
        <v>F5</v>
      </c>
      <c r="T247" s="2">
        <v>245</v>
      </c>
    </row>
    <row r="248" spans="19:20" x14ac:dyDescent="0.2">
      <c r="S248" s="2" t="str">
        <f t="shared" si="6"/>
        <v>F6</v>
      </c>
      <c r="T248" s="2">
        <v>246</v>
      </c>
    </row>
    <row r="249" spans="19:20" x14ac:dyDescent="0.2">
      <c r="S249" s="2" t="str">
        <f t="shared" si="6"/>
        <v>F7</v>
      </c>
      <c r="T249" s="2">
        <v>247</v>
      </c>
    </row>
    <row r="250" spans="19:20" x14ac:dyDescent="0.2">
      <c r="S250" s="2" t="str">
        <f t="shared" si="6"/>
        <v>F8</v>
      </c>
      <c r="T250" s="2">
        <v>248</v>
      </c>
    </row>
    <row r="251" spans="19:20" x14ac:dyDescent="0.2">
      <c r="S251" s="2" t="str">
        <f t="shared" si="6"/>
        <v>F9</v>
      </c>
      <c r="T251" s="2">
        <v>249</v>
      </c>
    </row>
    <row r="252" spans="19:20" x14ac:dyDescent="0.2">
      <c r="S252" s="2" t="str">
        <f t="shared" si="6"/>
        <v>FA</v>
      </c>
      <c r="T252" s="2">
        <v>250</v>
      </c>
    </row>
    <row r="253" spans="19:20" x14ac:dyDescent="0.2">
      <c r="S253" s="2" t="str">
        <f t="shared" si="6"/>
        <v>FB</v>
      </c>
      <c r="T253" s="2">
        <v>251</v>
      </c>
    </row>
    <row r="254" spans="19:20" x14ac:dyDescent="0.2">
      <c r="S254" s="2" t="str">
        <f t="shared" si="6"/>
        <v>FC</v>
      </c>
      <c r="T254" s="2">
        <v>252</v>
      </c>
    </row>
    <row r="255" spans="19:20" x14ac:dyDescent="0.2">
      <c r="S255" s="2" t="str">
        <f t="shared" si="6"/>
        <v>FD</v>
      </c>
      <c r="T255" s="2">
        <v>253</v>
      </c>
    </row>
    <row r="256" spans="19:20" x14ac:dyDescent="0.2">
      <c r="S256" s="2" t="str">
        <f t="shared" si="6"/>
        <v>FE</v>
      </c>
      <c r="T256" s="2">
        <v>254</v>
      </c>
    </row>
    <row r="257" spans="19:20" x14ac:dyDescent="0.2">
      <c r="S257" s="2" t="str">
        <f t="shared" si="6"/>
        <v>FF</v>
      </c>
      <c r="T257" s="2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Configuration Summary</vt:lpstr>
      <vt:lpstr>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Vinh</dc:creator>
  <cp:lastModifiedBy>itsmevjnk</cp:lastModifiedBy>
  <dcterms:created xsi:type="dcterms:W3CDTF">2023-05-01T01:01:13Z</dcterms:created>
  <dcterms:modified xsi:type="dcterms:W3CDTF">2023-06-14T16:37:27Z</dcterms:modified>
</cp:coreProperties>
</file>