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ONE\Documents\bioestadistica_adicional\"/>
    </mc:Choice>
  </mc:AlternateContent>
  <xr:revisionPtr revIDLastSave="0" documentId="13_ncr:1_{77BCB148-E5A2-4B7E-B3BA-49ACE750430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Wilcoxon" sheetId="2" r:id="rId1"/>
    <sheet name="Mann-Whitney" sheetId="1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3" i="2" l="1"/>
  <c r="C4" i="2"/>
  <c r="C5" i="2"/>
  <c r="C6" i="2"/>
  <c r="C7" i="2"/>
  <c r="C8" i="2"/>
  <c r="C9" i="2"/>
  <c r="C10" i="2"/>
  <c r="C11" i="2"/>
  <c r="C12" i="2"/>
  <c r="D12" i="2" s="1"/>
  <c r="C13" i="2"/>
  <c r="C14" i="2"/>
  <c r="C15" i="2"/>
  <c r="C16" i="2"/>
  <c r="C17" i="2"/>
  <c r="C18" i="2"/>
  <c r="C19" i="2"/>
  <c r="C20" i="2"/>
  <c r="C21" i="2"/>
  <c r="C2" i="2"/>
  <c r="A24" i="1"/>
  <c r="B24" i="1"/>
  <c r="I2" i="1"/>
  <c r="I8" i="1"/>
  <c r="I7" i="1"/>
  <c r="I6" i="1"/>
  <c r="I5" i="1"/>
  <c r="I4" i="1"/>
  <c r="I3" i="1"/>
  <c r="F24" i="1"/>
  <c r="E24" i="1"/>
  <c r="F23" i="1"/>
  <c r="E23" i="1"/>
  <c r="D2" i="2" l="1"/>
  <c r="F2" i="2"/>
  <c r="D18" i="2"/>
  <c r="F18" i="2"/>
  <c r="G18" i="2" s="1"/>
  <c r="D14" i="2"/>
  <c r="F14" i="2"/>
  <c r="G14" i="2" s="1"/>
  <c r="D10" i="2"/>
  <c r="F10" i="2"/>
  <c r="G10" i="2" s="1"/>
  <c r="D6" i="2"/>
  <c r="F6" i="2"/>
  <c r="G6" i="2" s="1"/>
  <c r="D21" i="2"/>
  <c r="F21" i="2"/>
  <c r="G21" i="2" s="1"/>
  <c r="D17" i="2"/>
  <c r="F17" i="2"/>
  <c r="G17" i="2" s="1"/>
  <c r="D13" i="2"/>
  <c r="F13" i="2"/>
  <c r="G13" i="2" s="1"/>
  <c r="D9" i="2"/>
  <c r="F9" i="2"/>
  <c r="G9" i="2" s="1"/>
  <c r="D5" i="2"/>
  <c r="F5" i="2"/>
  <c r="G5" i="2" s="1"/>
  <c r="D20" i="2"/>
  <c r="F20" i="2"/>
  <c r="G20" i="2" s="1"/>
  <c r="D16" i="2"/>
  <c r="F16" i="2"/>
  <c r="G16" i="2" s="1"/>
  <c r="D8" i="2"/>
  <c r="F8" i="2"/>
  <c r="G8" i="2" s="1"/>
  <c r="D4" i="2"/>
  <c r="F4" i="2"/>
  <c r="G4" i="2" s="1"/>
  <c r="D19" i="2"/>
  <c r="F19" i="2"/>
  <c r="G19" i="2" s="1"/>
  <c r="D15" i="2"/>
  <c r="F15" i="2"/>
  <c r="G15" i="2" s="1"/>
  <c r="D11" i="2"/>
  <c r="F11" i="2"/>
  <c r="G11" i="2" s="1"/>
  <c r="D7" i="2"/>
  <c r="F7" i="2"/>
  <c r="G7" i="2" s="1"/>
  <c r="D3" i="2"/>
  <c r="F3" i="2"/>
  <c r="G3" i="2" s="1"/>
  <c r="F22" i="2" l="1"/>
  <c r="G2" i="2"/>
  <c r="G22" i="2" s="1"/>
  <c r="B23" i="2" l="1"/>
  <c r="B25" i="2" s="1"/>
</calcChain>
</file>

<file path=xl/sharedStrings.xml><?xml version="1.0" encoding="utf-8"?>
<sst xmlns="http://schemas.openxmlformats.org/spreadsheetml/2006/main" count="28" uniqueCount="25">
  <si>
    <t>CV</t>
  </si>
  <si>
    <t>JB</t>
  </si>
  <si>
    <t>Datos originales</t>
  </si>
  <si>
    <t>Datos ordenados</t>
  </si>
  <si>
    <t>U1</t>
  </si>
  <si>
    <t>U2</t>
  </si>
  <si>
    <t>n</t>
  </si>
  <si>
    <t>R</t>
  </si>
  <si>
    <t>μ</t>
  </si>
  <si>
    <t>Rango empates</t>
  </si>
  <si>
    <t>σ²</t>
  </si>
  <si>
    <t>Z</t>
  </si>
  <si>
    <t>p-valor</t>
  </si>
  <si>
    <t>altura</t>
  </si>
  <si>
    <t>altura-μ</t>
  </si>
  <si>
    <t>Ri</t>
  </si>
  <si>
    <t>Ri²</t>
  </si>
  <si>
    <t>Valor abs</t>
  </si>
  <si>
    <t>index</t>
  </si>
  <si>
    <t>Ranking</t>
  </si>
  <si>
    <t>T</t>
  </si>
  <si>
    <r>
      <t>p-valor</t>
    </r>
    <r>
      <rPr>
        <b/>
        <sz val="11"/>
        <color theme="1"/>
        <rFont val="Calibri"/>
        <family val="2"/>
        <scheme val="minor"/>
      </rPr>
      <t xml:space="preserve"> (DC)</t>
    </r>
  </si>
  <si>
    <t>Macho</t>
  </si>
  <si>
    <t>Hembra</t>
  </si>
  <si>
    <t>Infante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</si>
</sst>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E58AE-E561-4BC1-9079-0DCD70C94C70}" name="Tabla1" displayName="Tabla1" ref="A1:G22" totalsRowCount="1" headerRowDxfId="15" dataDxfId="14">
  <autoFilter ref="A1:G21" xr:uid="{CF2E58AE-E561-4BC1-9079-0DCD70C94C70}"/>
  <sortState xmlns:xlrd2="http://schemas.microsoft.com/office/spreadsheetml/2017/richdata2" ref="A2:E21">
    <sortCondition ref="A1:A21"/>
  </sortState>
  <tableColumns count="7">
    <tableColumn id="4" xr3:uid="{8C523DA2-5A7E-4761-9C7F-80F37279E57B}" name="index" dataDxfId="13" totalsRowDxfId="12"/>
    <tableColumn id="1" xr3:uid="{63C3D1DB-77BE-421B-944D-2410E02255A4}" name="altura" dataDxfId="11" totalsRowDxfId="10"/>
    <tableColumn id="2" xr3:uid="{9CD64A83-E6F5-4282-ACF4-FFA7888D2912}" name="altura-μ" dataDxfId="9" totalsRowDxfId="8">
      <calculatedColumnFormula>B2-6</calculatedColumnFormula>
    </tableColumn>
    <tableColumn id="3" xr3:uid="{7DEE57BF-C07B-4651-B448-52B6C08A1FBB}" name="Valor abs" dataDxfId="7" totalsRowDxfId="6">
      <calculatedColumnFormula>ABS(Tabla1[[#This Row],[altura-μ]])</calculatedColumnFormula>
    </tableColumn>
    <tableColumn id="5" xr3:uid="{140C70A8-51F4-4B9F-A260-81AE9A790A91}" name="Ranking" dataDxfId="5" totalsRowDxfId="4"/>
    <tableColumn id="6" xr3:uid="{F31368A8-97F8-4617-9C77-DC026EF77793}" name="Ri" totalsRowFunction="custom" dataDxfId="3" totalsRowDxfId="2">
      <calculatedColumnFormula>IF(Tabla1[[#This Row],[altura-μ]]&lt;0,Tabla1[[#This Row],[Ranking]]*-1,Tabla1[[#This Row],[Ranking]])</calculatedColumnFormula>
      <totalsRowFormula>SUM(Tabla1[Ri])</totalsRowFormula>
    </tableColumn>
    <tableColumn id="9" xr3:uid="{B429BF4A-3158-4A7A-8D92-C482E78FF012}" name="Ri²" totalsRowFunction="custom" dataDxfId="1" totalsRowDxfId="0">
      <calculatedColumnFormula>Tabla1[[#This Row],[Ri]]^2</calculatedColumnFormula>
      <totalsRowFormula>SUM(Tabla1[Ri²])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982-8C94-4604-9857-F261FF7612D1}">
  <dimension ref="A1:G25"/>
  <sheetViews>
    <sheetView workbookViewId="0">
      <selection activeCell="B25" sqref="B25"/>
    </sheetView>
  </sheetViews>
  <sheetFormatPr baseColWidth="10" defaultRowHeight="15" x14ac:dyDescent="0.25"/>
  <cols>
    <col min="1" max="5" width="11.42578125" style="2"/>
    <col min="6" max="6" width="11.42578125" style="2" customWidth="1"/>
    <col min="7" max="16384" width="11.42578125" style="2"/>
  </cols>
  <sheetData>
    <row r="1" spans="1:7" s="1" customFormat="1" x14ac:dyDescent="0.25">
      <c r="A1" s="1" t="s">
        <v>18</v>
      </c>
      <c r="B1" s="1" t="s">
        <v>13</v>
      </c>
      <c r="C1" s="1" t="s">
        <v>14</v>
      </c>
      <c r="D1" s="1" t="s">
        <v>17</v>
      </c>
      <c r="E1" s="1" t="s">
        <v>19</v>
      </c>
      <c r="F1" s="1" t="s">
        <v>15</v>
      </c>
      <c r="G1" s="1" t="s">
        <v>16</v>
      </c>
    </row>
    <row r="2" spans="1:7" x14ac:dyDescent="0.25">
      <c r="A2" s="2">
        <v>1</v>
      </c>
      <c r="B2" s="6">
        <v>5</v>
      </c>
      <c r="C2" s="6">
        <f t="shared" ref="C2:C21" si="0">B2-6</f>
        <v>-1</v>
      </c>
      <c r="D2" s="6">
        <f>ABS(Tabla1[[#This Row],[altura-μ]])</f>
        <v>1</v>
      </c>
      <c r="E2" s="2">
        <v>2.5</v>
      </c>
      <c r="F2" s="2">
        <f>IF(Tabla1[[#This Row],[altura-μ]]&lt;0,Tabla1[[#This Row],[Ranking]]*-1,Tabla1[[#This Row],[Ranking]])</f>
        <v>-2.5</v>
      </c>
      <c r="G2" s="2">
        <f>Tabla1[[#This Row],[Ri]]^2</f>
        <v>6.25</v>
      </c>
    </row>
    <row r="3" spans="1:7" x14ac:dyDescent="0.25">
      <c r="A3" s="2">
        <v>2</v>
      </c>
      <c r="B3" s="6">
        <v>2</v>
      </c>
      <c r="C3" s="6">
        <f t="shared" si="0"/>
        <v>-4</v>
      </c>
      <c r="D3" s="6">
        <f>ABS(Tabla1[[#This Row],[altura-μ]])</f>
        <v>4</v>
      </c>
      <c r="E3" s="2">
        <v>14</v>
      </c>
      <c r="F3" s="2">
        <f>IF(Tabla1[[#This Row],[altura-μ]]&lt;0,Tabla1[[#This Row],[Ranking]]*-1,Tabla1[[#This Row],[Ranking]])</f>
        <v>-14</v>
      </c>
      <c r="G3" s="2">
        <f>Tabla1[[#This Row],[Ri]]^2</f>
        <v>196</v>
      </c>
    </row>
    <row r="4" spans="1:7" x14ac:dyDescent="0.25">
      <c r="A4" s="2">
        <v>3</v>
      </c>
      <c r="B4" s="6">
        <v>7</v>
      </c>
      <c r="C4" s="6">
        <f t="shared" si="0"/>
        <v>1</v>
      </c>
      <c r="D4" s="6">
        <f>ABS(Tabla1[[#This Row],[altura-μ]])</f>
        <v>1</v>
      </c>
      <c r="E4" s="2">
        <v>2.5</v>
      </c>
      <c r="F4" s="2">
        <f>IF(Tabla1[[#This Row],[altura-μ]]&lt;0,Tabla1[[#This Row],[Ranking]]*-1,Tabla1[[#This Row],[Ranking]])</f>
        <v>2.5</v>
      </c>
      <c r="G4" s="2">
        <f>Tabla1[[#This Row],[Ri]]^2</f>
        <v>6.25</v>
      </c>
    </row>
    <row r="5" spans="1:7" x14ac:dyDescent="0.25">
      <c r="A5" s="2">
        <v>4</v>
      </c>
      <c r="B5" s="6">
        <v>12</v>
      </c>
      <c r="C5" s="6">
        <f t="shared" si="0"/>
        <v>6</v>
      </c>
      <c r="D5" s="6">
        <f>ABS(Tabla1[[#This Row],[altura-μ]])</f>
        <v>6</v>
      </c>
      <c r="E5" s="2">
        <v>16.5</v>
      </c>
      <c r="F5" s="2">
        <f>IF(Tabla1[[#This Row],[altura-μ]]&lt;0,Tabla1[[#This Row],[Ranking]]*-1,Tabla1[[#This Row],[Ranking]])</f>
        <v>16.5</v>
      </c>
      <c r="G5" s="2">
        <f>Tabla1[[#This Row],[Ri]]^2</f>
        <v>272.25</v>
      </c>
    </row>
    <row r="6" spans="1:7" x14ac:dyDescent="0.25">
      <c r="A6" s="2">
        <v>5</v>
      </c>
      <c r="B6" s="6">
        <v>12</v>
      </c>
      <c r="C6" s="6">
        <f t="shared" si="0"/>
        <v>6</v>
      </c>
      <c r="D6" s="6">
        <f>ABS(Tabla1[[#This Row],[altura-μ]])</f>
        <v>6</v>
      </c>
      <c r="E6" s="2">
        <v>16.5</v>
      </c>
      <c r="F6" s="2">
        <f>IF(Tabla1[[#This Row],[altura-μ]]&lt;0,Tabla1[[#This Row],[Ranking]]*-1,Tabla1[[#This Row],[Ranking]])</f>
        <v>16.5</v>
      </c>
      <c r="G6" s="2">
        <f>Tabla1[[#This Row],[Ri]]^2</f>
        <v>272.25</v>
      </c>
    </row>
    <row r="7" spans="1:7" x14ac:dyDescent="0.25">
      <c r="A7" s="2">
        <v>6</v>
      </c>
      <c r="B7" s="6">
        <v>3</v>
      </c>
      <c r="C7" s="6">
        <f t="shared" si="0"/>
        <v>-3</v>
      </c>
      <c r="D7" s="6">
        <f>ABS(Tabla1[[#This Row],[altura-μ]])</f>
        <v>3</v>
      </c>
      <c r="E7" s="2">
        <v>10.5</v>
      </c>
      <c r="F7" s="2">
        <f>IF(Tabla1[[#This Row],[altura-μ]]&lt;0,Tabla1[[#This Row],[Ranking]]*-1,Tabla1[[#This Row],[Ranking]])</f>
        <v>-10.5</v>
      </c>
      <c r="G7" s="2">
        <f>Tabla1[[#This Row],[Ri]]^2</f>
        <v>110.25</v>
      </c>
    </row>
    <row r="8" spans="1:7" x14ac:dyDescent="0.25">
      <c r="A8" s="2">
        <v>7</v>
      </c>
      <c r="B8" s="6">
        <v>3</v>
      </c>
      <c r="C8" s="6">
        <f t="shared" si="0"/>
        <v>-3</v>
      </c>
      <c r="D8" s="6">
        <f>ABS(Tabla1[[#This Row],[altura-μ]])</f>
        <v>3</v>
      </c>
      <c r="E8" s="2">
        <v>10.5</v>
      </c>
      <c r="F8" s="2">
        <f>IF(Tabla1[[#This Row],[altura-μ]]&lt;0,Tabla1[[#This Row],[Ranking]]*-1,Tabla1[[#This Row],[Ranking]])</f>
        <v>-10.5</v>
      </c>
      <c r="G8" s="2">
        <f>Tabla1[[#This Row],[Ri]]^2</f>
        <v>110.25</v>
      </c>
    </row>
    <row r="9" spans="1:7" x14ac:dyDescent="0.25">
      <c r="A9" s="2">
        <v>8</v>
      </c>
      <c r="B9" s="6">
        <v>10.5</v>
      </c>
      <c r="C9" s="6">
        <f t="shared" si="0"/>
        <v>4.5</v>
      </c>
      <c r="D9" s="6">
        <f>ABS(Tabla1[[#This Row],[altura-μ]])</f>
        <v>4.5</v>
      </c>
      <c r="E9" s="2">
        <v>15</v>
      </c>
      <c r="F9" s="2">
        <f>IF(Tabla1[[#This Row],[altura-μ]]&lt;0,Tabla1[[#This Row],[Ranking]]*-1,Tabla1[[#This Row],[Ranking]])</f>
        <v>15</v>
      </c>
      <c r="G9" s="2">
        <f>Tabla1[[#This Row],[Ri]]^2</f>
        <v>225</v>
      </c>
    </row>
    <row r="10" spans="1:7" x14ac:dyDescent="0.25">
      <c r="A10" s="2">
        <v>9</v>
      </c>
      <c r="B10" s="6">
        <v>15</v>
      </c>
      <c r="C10" s="6">
        <f t="shared" si="0"/>
        <v>9</v>
      </c>
      <c r="D10" s="6">
        <f>ABS(Tabla1[[#This Row],[altura-μ]])</f>
        <v>9</v>
      </c>
      <c r="E10" s="2">
        <v>19</v>
      </c>
      <c r="F10" s="2">
        <f>IF(Tabla1[[#This Row],[altura-μ]]&lt;0,Tabla1[[#This Row],[Ranking]]*-1,Tabla1[[#This Row],[Ranking]])</f>
        <v>19</v>
      </c>
      <c r="G10" s="2">
        <f>Tabla1[[#This Row],[Ri]]^2</f>
        <v>361</v>
      </c>
    </row>
    <row r="11" spans="1:7" x14ac:dyDescent="0.25">
      <c r="A11" s="2">
        <v>10</v>
      </c>
      <c r="B11" s="6">
        <v>4.5</v>
      </c>
      <c r="C11" s="6">
        <f t="shared" si="0"/>
        <v>-1.5</v>
      </c>
      <c r="D11" s="6">
        <f>ABS(Tabla1[[#This Row],[altura-μ]])</f>
        <v>1.5</v>
      </c>
      <c r="E11" s="2">
        <v>5.5</v>
      </c>
      <c r="F11" s="2">
        <f>IF(Tabla1[[#This Row],[altura-μ]]&lt;0,Tabla1[[#This Row],[Ranking]]*-1,Tabla1[[#This Row],[Ranking]])</f>
        <v>-5.5</v>
      </c>
      <c r="G11" s="2">
        <f>Tabla1[[#This Row],[Ri]]^2</f>
        <v>30.25</v>
      </c>
    </row>
    <row r="12" spans="1:7" x14ac:dyDescent="0.25">
      <c r="A12" s="2">
        <v>11</v>
      </c>
      <c r="B12" s="6">
        <v>6</v>
      </c>
      <c r="C12" s="6">
        <f t="shared" si="0"/>
        <v>0</v>
      </c>
      <c r="D12" s="6">
        <f>ABS(Tabla1[[#This Row],[altura-μ]])</f>
        <v>0</v>
      </c>
    </row>
    <row r="13" spans="1:7" x14ac:dyDescent="0.25">
      <c r="A13" s="2">
        <v>12</v>
      </c>
      <c r="B13" s="6">
        <v>6.75</v>
      </c>
      <c r="C13" s="6">
        <f t="shared" si="0"/>
        <v>0.75</v>
      </c>
      <c r="D13" s="6">
        <f>ABS(Tabla1[[#This Row],[altura-μ]])</f>
        <v>0.75</v>
      </c>
      <c r="E13" s="2">
        <v>1</v>
      </c>
      <c r="F13" s="2">
        <f>IF(Tabla1[[#This Row],[altura-μ]]&lt;0,Tabla1[[#This Row],[Ranking]]*-1,Tabla1[[#This Row],[Ranking]])</f>
        <v>1</v>
      </c>
      <c r="G13" s="2">
        <f>Tabla1[[#This Row],[Ri]]^2</f>
        <v>1</v>
      </c>
    </row>
    <row r="14" spans="1:7" x14ac:dyDescent="0.25">
      <c r="A14" s="2">
        <v>13</v>
      </c>
      <c r="B14" s="6">
        <v>13.5</v>
      </c>
      <c r="C14" s="6">
        <f t="shared" si="0"/>
        <v>7.5</v>
      </c>
      <c r="D14" s="6">
        <f>ABS(Tabla1[[#This Row],[altura-μ]])</f>
        <v>7.5</v>
      </c>
      <c r="E14" s="2">
        <v>18</v>
      </c>
      <c r="F14" s="2">
        <f>IF(Tabla1[[#This Row],[altura-μ]]&lt;0,Tabla1[[#This Row],[Ranking]]*-1,Tabla1[[#This Row],[Ranking]])</f>
        <v>18</v>
      </c>
      <c r="G14" s="2">
        <f>Tabla1[[#This Row],[Ri]]^2</f>
        <v>324</v>
      </c>
    </row>
    <row r="15" spans="1:7" x14ac:dyDescent="0.25">
      <c r="A15" s="2">
        <v>14</v>
      </c>
      <c r="B15" s="6">
        <v>2.2000000000000002</v>
      </c>
      <c r="C15" s="6">
        <f t="shared" si="0"/>
        <v>-3.8</v>
      </c>
      <c r="D15" s="6">
        <f>ABS(Tabla1[[#This Row],[altura-μ]])</f>
        <v>3.8</v>
      </c>
      <c r="E15" s="2">
        <v>13</v>
      </c>
      <c r="F15" s="2">
        <f>IF(Tabla1[[#This Row],[altura-μ]]&lt;0,Tabla1[[#This Row],[Ranking]]*-1,Tabla1[[#This Row],[Ranking]])</f>
        <v>-13</v>
      </c>
      <c r="G15" s="2">
        <f>Tabla1[[#This Row],[Ri]]^2</f>
        <v>169</v>
      </c>
    </row>
    <row r="16" spans="1:7" x14ac:dyDescent="0.25">
      <c r="A16" s="2">
        <v>15</v>
      </c>
      <c r="B16" s="6">
        <v>8.25</v>
      </c>
      <c r="C16" s="6">
        <f t="shared" si="0"/>
        <v>2.25</v>
      </c>
      <c r="D16" s="6">
        <f>ABS(Tabla1[[#This Row],[altura-μ]])</f>
        <v>2.25</v>
      </c>
      <c r="E16" s="2">
        <v>8</v>
      </c>
      <c r="F16" s="2">
        <f>IF(Tabla1[[#This Row],[altura-μ]]&lt;0,Tabla1[[#This Row],[Ranking]]*-1,Tabla1[[#This Row],[Ranking]])</f>
        <v>8</v>
      </c>
      <c r="G16" s="2">
        <f>Tabla1[[#This Row],[Ri]]^2</f>
        <v>64</v>
      </c>
    </row>
    <row r="17" spans="1:7" x14ac:dyDescent="0.25">
      <c r="A17" s="2">
        <v>16</v>
      </c>
      <c r="B17" s="6">
        <v>3</v>
      </c>
      <c r="C17" s="6">
        <f t="shared" si="0"/>
        <v>-3</v>
      </c>
      <c r="D17" s="6">
        <f>ABS(Tabla1[[#This Row],[altura-μ]])</f>
        <v>3</v>
      </c>
      <c r="E17" s="2">
        <v>10.5</v>
      </c>
      <c r="F17" s="2">
        <f>IF(Tabla1[[#This Row],[altura-μ]]&lt;0,Tabla1[[#This Row],[Ranking]]*-1,Tabla1[[#This Row],[Ranking]])</f>
        <v>-10.5</v>
      </c>
      <c r="G17" s="2">
        <f>Tabla1[[#This Row],[Ri]]^2</f>
        <v>110.25</v>
      </c>
    </row>
    <row r="18" spans="1:7" x14ac:dyDescent="0.25">
      <c r="A18" s="2">
        <v>17</v>
      </c>
      <c r="B18" s="6">
        <v>9</v>
      </c>
      <c r="C18" s="6">
        <f t="shared" si="0"/>
        <v>3</v>
      </c>
      <c r="D18" s="6">
        <f>ABS(Tabla1[[#This Row],[altura-μ]])</f>
        <v>3</v>
      </c>
      <c r="E18" s="2">
        <v>10.5</v>
      </c>
      <c r="F18" s="2">
        <f>IF(Tabla1[[#This Row],[altura-μ]]&lt;0,Tabla1[[#This Row],[Ranking]]*-1,Tabla1[[#This Row],[Ranking]])</f>
        <v>10.5</v>
      </c>
      <c r="G18" s="2">
        <f>Tabla1[[#This Row],[Ri]]^2</f>
        <v>110.25</v>
      </c>
    </row>
    <row r="19" spans="1:7" x14ac:dyDescent="0.25">
      <c r="A19" s="2">
        <v>18</v>
      </c>
      <c r="B19" s="6">
        <v>7.5</v>
      </c>
      <c r="C19" s="6">
        <f t="shared" si="0"/>
        <v>1.5</v>
      </c>
      <c r="D19" s="6">
        <f>ABS(Tabla1[[#This Row],[altura-μ]])</f>
        <v>1.5</v>
      </c>
      <c r="E19" s="2">
        <v>5.5</v>
      </c>
      <c r="F19" s="2">
        <f>IF(Tabla1[[#This Row],[altura-μ]]&lt;0,Tabla1[[#This Row],[Ranking]]*-1,Tabla1[[#This Row],[Ranking]])</f>
        <v>5.5</v>
      </c>
      <c r="G19" s="2">
        <f>Tabla1[[#This Row],[Ri]]^2</f>
        <v>30.25</v>
      </c>
    </row>
    <row r="20" spans="1:7" x14ac:dyDescent="0.25">
      <c r="A20" s="2">
        <v>19</v>
      </c>
      <c r="B20" s="6">
        <v>4.5</v>
      </c>
      <c r="C20" s="6">
        <f t="shared" si="0"/>
        <v>-1.5</v>
      </c>
      <c r="D20" s="6">
        <f>ABS(Tabla1[[#This Row],[altura-μ]])</f>
        <v>1.5</v>
      </c>
      <c r="E20" s="2">
        <v>5.5</v>
      </c>
      <c r="F20" s="2">
        <f>IF(Tabla1[[#This Row],[altura-μ]]&lt;0,Tabla1[[#This Row],[Ranking]]*-1,Tabla1[[#This Row],[Ranking]])</f>
        <v>-5.5</v>
      </c>
      <c r="G20" s="2">
        <f>Tabla1[[#This Row],[Ri]]^2</f>
        <v>30.25</v>
      </c>
    </row>
    <row r="21" spans="1:7" x14ac:dyDescent="0.25">
      <c r="A21" s="2">
        <v>20</v>
      </c>
      <c r="B21" s="6">
        <v>4.5</v>
      </c>
      <c r="C21" s="6">
        <f t="shared" si="0"/>
        <v>-1.5</v>
      </c>
      <c r="D21" s="6">
        <f>ABS(Tabla1[[#This Row],[altura-μ]])</f>
        <v>1.5</v>
      </c>
      <c r="E21" s="2">
        <v>5.5</v>
      </c>
      <c r="F21" s="2">
        <f>IF(Tabla1[[#This Row],[altura-μ]]&lt;0,Tabla1[[#This Row],[Ranking]]*-1,Tabla1[[#This Row],[Ranking]])</f>
        <v>-5.5</v>
      </c>
      <c r="G21" s="2">
        <f>Tabla1[[#This Row],[Ri]]^2</f>
        <v>30.25</v>
      </c>
    </row>
    <row r="22" spans="1:7" x14ac:dyDescent="0.25">
      <c r="B22" s="6"/>
      <c r="C22" s="6"/>
      <c r="D22" s="6"/>
      <c r="F22" s="2">
        <f>SUM(Tabla1[Ri])</f>
        <v>35</v>
      </c>
      <c r="G22" s="2">
        <f>SUM(Tabla1[Ri²])</f>
        <v>2459</v>
      </c>
    </row>
    <row r="23" spans="1:7" x14ac:dyDescent="0.25">
      <c r="A23" s="1" t="s">
        <v>20</v>
      </c>
      <c r="B23" s="7">
        <f>Tabla1[[#Totals],[Ri]]/SQRT(Tabla1[[#Totals],[Ri²]])</f>
        <v>0.70581158094771912</v>
      </c>
    </row>
    <row r="24" spans="1:7" x14ac:dyDescent="0.25">
      <c r="A24" s="1" t="s">
        <v>11</v>
      </c>
      <c r="B24" s="6">
        <f>_xlfn.NORM.S.INV(0.975)</f>
        <v>1.9599639845400536</v>
      </c>
    </row>
    <row r="25" spans="1:7" x14ac:dyDescent="0.25">
      <c r="A25" s="5" t="s">
        <v>21</v>
      </c>
      <c r="B25" s="2">
        <f>2*(1-_xlfn.NORM.S.DIST(B23,TRUE))</f>
        <v>0.48030531914175567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A24" sqref="A24"/>
    </sheetView>
  </sheetViews>
  <sheetFormatPr baseColWidth="10" defaultColWidth="9.140625" defaultRowHeight="15" x14ac:dyDescent="0.25"/>
  <cols>
    <col min="1" max="7" width="9.140625" style="2"/>
    <col min="8" max="8" width="17.7109375" style="2" customWidth="1"/>
    <col min="9" max="16384" width="9.140625" style="2"/>
  </cols>
  <sheetData>
    <row r="1" spans="1:9" x14ac:dyDescent="0.25">
      <c r="A1" s="8" t="s">
        <v>2</v>
      </c>
      <c r="B1" s="8"/>
      <c r="E1" s="8" t="s">
        <v>3</v>
      </c>
      <c r="F1" s="8"/>
    </row>
    <row r="2" spans="1:9" s="1" customFormat="1" x14ac:dyDescent="0.25">
      <c r="A2" s="1" t="s">
        <v>0</v>
      </c>
      <c r="B2" s="1" t="s">
        <v>1</v>
      </c>
      <c r="E2" s="1" t="s">
        <v>0</v>
      </c>
      <c r="F2" s="1" t="s">
        <v>1</v>
      </c>
      <c r="H2" s="1" t="s">
        <v>4</v>
      </c>
      <c r="I2" s="2">
        <f>$E$23*$F$23+(E23*(E23+1))/2-E24</f>
        <v>116.5</v>
      </c>
    </row>
    <row r="3" spans="1:9" x14ac:dyDescent="0.25">
      <c r="A3" s="2">
        <v>5</v>
      </c>
      <c r="B3" s="2">
        <v>11</v>
      </c>
      <c r="E3" s="2">
        <v>22.5</v>
      </c>
      <c r="F3" s="2">
        <v>36</v>
      </c>
      <c r="H3" s="1" t="s">
        <v>5</v>
      </c>
      <c r="I3" s="2">
        <f>$E$23*$F$23+(F23*(F23+1))/2-F24</f>
        <v>283.5</v>
      </c>
    </row>
    <row r="4" spans="1:9" x14ac:dyDescent="0.25">
      <c r="A4" s="2">
        <v>2</v>
      </c>
      <c r="B4" s="2">
        <v>1.875</v>
      </c>
      <c r="E4" s="2">
        <v>3.5</v>
      </c>
      <c r="F4" s="2">
        <v>2</v>
      </c>
      <c r="H4" s="1" t="s">
        <v>8</v>
      </c>
      <c r="I4" s="2">
        <f>E23*F23/2</f>
        <v>200</v>
      </c>
    </row>
    <row r="5" spans="1:9" x14ac:dyDescent="0.25">
      <c r="A5" s="2">
        <v>7</v>
      </c>
      <c r="B5" s="2">
        <v>7</v>
      </c>
      <c r="E5" s="2">
        <v>29</v>
      </c>
      <c r="F5" s="2">
        <v>29</v>
      </c>
      <c r="H5" s="1" t="s">
        <v>9</v>
      </c>
      <c r="I5" s="2">
        <f>(2^3-2)/12+(2^3-2)/12+(7^3-7)/12+(3^3-3)/12+(2^3-2)/12+(3^3-3)/12+(3^3-3)/12+(2^3-2)/12+(2^3-2)/12</f>
        <v>36.5</v>
      </c>
    </row>
    <row r="6" spans="1:9" x14ac:dyDescent="0.25">
      <c r="A6" s="2">
        <v>12</v>
      </c>
      <c r="B6" s="2">
        <v>4</v>
      </c>
      <c r="E6" s="2">
        <v>37.5</v>
      </c>
      <c r="F6" s="2">
        <v>17</v>
      </c>
      <c r="H6" s="1" t="s">
        <v>10</v>
      </c>
      <c r="I6" s="2">
        <f>(20*20/(40^2-40))*((40^3-40)/12-I5)</f>
        <v>1357.3076923076922</v>
      </c>
    </row>
    <row r="7" spans="1:9" x14ac:dyDescent="0.25">
      <c r="A7" s="2">
        <v>12</v>
      </c>
      <c r="B7" s="2">
        <v>9</v>
      </c>
      <c r="E7" s="2">
        <v>37.5</v>
      </c>
      <c r="F7" s="2">
        <v>33.5</v>
      </c>
      <c r="H7" s="1" t="s">
        <v>11</v>
      </c>
      <c r="I7" s="2">
        <f>(I2-I4)/SQRT(I6)</f>
        <v>-2.2664561462197588</v>
      </c>
    </row>
    <row r="8" spans="1:9" x14ac:dyDescent="0.25">
      <c r="A8" s="2">
        <v>3</v>
      </c>
      <c r="B8" s="2">
        <v>3</v>
      </c>
      <c r="E8" s="2">
        <v>13</v>
      </c>
      <c r="F8" s="2">
        <v>13</v>
      </c>
      <c r="H8" s="5" t="s">
        <v>12</v>
      </c>
      <c r="I8" s="2">
        <f>_xlfn.NORM.S.DIST(I7,TRUE)</f>
        <v>1.1711734638738699E-2</v>
      </c>
    </row>
    <row r="9" spans="1:9" x14ac:dyDescent="0.25">
      <c r="A9" s="2">
        <v>3</v>
      </c>
      <c r="B9" s="2">
        <v>2.25</v>
      </c>
      <c r="E9" s="2">
        <v>13</v>
      </c>
      <c r="F9" s="2">
        <v>6.5</v>
      </c>
    </row>
    <row r="10" spans="1:9" x14ac:dyDescent="0.25">
      <c r="A10" s="2">
        <v>10.5</v>
      </c>
      <c r="B10" s="2">
        <v>2.25</v>
      </c>
      <c r="E10" s="2">
        <v>35</v>
      </c>
      <c r="F10" s="2">
        <v>6.5</v>
      </c>
    </row>
    <row r="11" spans="1:9" x14ac:dyDescent="0.25">
      <c r="A11" s="2">
        <v>15</v>
      </c>
      <c r="B11" s="2">
        <v>3</v>
      </c>
      <c r="E11" s="2">
        <v>40</v>
      </c>
      <c r="F11" s="2">
        <v>13</v>
      </c>
    </row>
    <row r="12" spans="1:9" x14ac:dyDescent="0.25">
      <c r="A12" s="2">
        <v>4.5</v>
      </c>
      <c r="B12" s="2">
        <v>7</v>
      </c>
      <c r="E12" s="2">
        <v>19</v>
      </c>
      <c r="F12" s="2">
        <v>29</v>
      </c>
    </row>
    <row r="13" spans="1:9" x14ac:dyDescent="0.25">
      <c r="A13" s="2">
        <v>6</v>
      </c>
      <c r="B13" s="2">
        <v>6</v>
      </c>
      <c r="E13" s="2">
        <v>25</v>
      </c>
      <c r="F13" s="2">
        <v>25</v>
      </c>
    </row>
    <row r="14" spans="1:9" x14ac:dyDescent="0.25">
      <c r="A14" s="2">
        <v>6.75</v>
      </c>
      <c r="B14" s="2">
        <v>5</v>
      </c>
      <c r="E14" s="2">
        <v>27</v>
      </c>
      <c r="F14" s="2">
        <v>22.5</v>
      </c>
    </row>
    <row r="15" spans="1:9" x14ac:dyDescent="0.25">
      <c r="A15" s="2">
        <v>13.5</v>
      </c>
      <c r="B15" s="2">
        <v>2.5499999999999998</v>
      </c>
      <c r="E15" s="2">
        <v>39</v>
      </c>
      <c r="F15" s="2">
        <v>9</v>
      </c>
    </row>
    <row r="16" spans="1:9" x14ac:dyDescent="0.25">
      <c r="A16" s="2">
        <v>2.2000000000000002</v>
      </c>
      <c r="B16" s="2">
        <v>2</v>
      </c>
      <c r="E16" s="2">
        <v>5</v>
      </c>
      <c r="F16" s="2">
        <v>3.5</v>
      </c>
    </row>
    <row r="17" spans="1:6" x14ac:dyDescent="0.25">
      <c r="A17" s="2">
        <v>8.25</v>
      </c>
      <c r="B17" s="2">
        <v>1.8</v>
      </c>
      <c r="E17" s="2">
        <v>32</v>
      </c>
      <c r="F17" s="2">
        <v>1</v>
      </c>
    </row>
    <row r="18" spans="1:6" x14ac:dyDescent="0.25">
      <c r="A18" s="2">
        <v>3</v>
      </c>
      <c r="B18" s="2">
        <v>6</v>
      </c>
      <c r="E18" s="2">
        <v>13</v>
      </c>
      <c r="F18" s="2">
        <v>25</v>
      </c>
    </row>
    <row r="19" spans="1:6" x14ac:dyDescent="0.25">
      <c r="A19" s="2">
        <v>9</v>
      </c>
      <c r="B19" s="2">
        <v>4.875</v>
      </c>
      <c r="E19" s="2">
        <v>33.5</v>
      </c>
      <c r="F19" s="2">
        <v>21</v>
      </c>
    </row>
    <row r="20" spans="1:6" x14ac:dyDescent="0.25">
      <c r="A20" s="2">
        <v>7.5</v>
      </c>
      <c r="B20" s="2">
        <v>2.5</v>
      </c>
      <c r="E20" s="2">
        <v>31</v>
      </c>
      <c r="F20" s="2">
        <v>8</v>
      </c>
    </row>
    <row r="21" spans="1:6" x14ac:dyDescent="0.25">
      <c r="A21" s="2">
        <v>4.5</v>
      </c>
      <c r="B21" s="2">
        <v>3</v>
      </c>
      <c r="E21" s="2">
        <v>19</v>
      </c>
      <c r="F21" s="2">
        <v>13</v>
      </c>
    </row>
    <row r="22" spans="1:6" x14ac:dyDescent="0.25">
      <c r="A22" s="2">
        <v>4.5</v>
      </c>
      <c r="B22" s="2">
        <v>3</v>
      </c>
      <c r="E22" s="2">
        <v>19</v>
      </c>
      <c r="F22" s="2">
        <v>13</v>
      </c>
    </row>
    <row r="23" spans="1:6" x14ac:dyDescent="0.25">
      <c r="D23" s="4" t="s">
        <v>6</v>
      </c>
      <c r="E23" s="3">
        <f>COUNTA(E3:E22)</f>
        <v>20</v>
      </c>
      <c r="F23" s="3">
        <f>COUNTA(F3:F22)</f>
        <v>20</v>
      </c>
    </row>
    <row r="24" spans="1:6" x14ac:dyDescent="0.25">
      <c r="A24" s="2">
        <f>MEDIAN(A3:A22)</f>
        <v>6.375</v>
      </c>
      <c r="B24" s="2">
        <f>MEDIAN(B3:B22)</f>
        <v>3</v>
      </c>
      <c r="D24" s="1" t="s">
        <v>7</v>
      </c>
      <c r="E24" s="2">
        <f>SUM(E3:E22)</f>
        <v>493.5</v>
      </c>
      <c r="F24" s="2">
        <f>SUM(F3:F22)</f>
        <v>326.5</v>
      </c>
    </row>
  </sheetData>
  <sortState xmlns:xlrd2="http://schemas.microsoft.com/office/spreadsheetml/2017/richdata2" ref="F3:F22">
    <sortCondition ref="F3:F22"/>
  </sortState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71BE-561D-462D-A3EE-6EBE41149561}">
  <dimension ref="A1:C16"/>
  <sheetViews>
    <sheetView tabSelected="1" workbookViewId="0">
      <selection activeCell="A2" sqref="A1:C16"/>
    </sheetView>
  </sheetViews>
  <sheetFormatPr baseColWidth="10" defaultRowHeight="15" x14ac:dyDescent="0.25"/>
  <cols>
    <col min="1" max="16384" width="11.42578125" style="2"/>
  </cols>
  <sheetData>
    <row r="1" spans="1:3" x14ac:dyDescent="0.25">
      <c r="A1" s="2" t="s">
        <v>22</v>
      </c>
      <c r="B1" s="2" t="s">
        <v>23</v>
      </c>
      <c r="C1" s="2" t="s">
        <v>24</v>
      </c>
    </row>
    <row r="2" spans="1:3" x14ac:dyDescent="0.25">
      <c r="A2" s="9">
        <v>0.94399999999999995</v>
      </c>
      <c r="B2" s="9">
        <v>1.7729999999999999</v>
      </c>
      <c r="C2" s="9">
        <v>0.35349999999999998</v>
      </c>
    </row>
    <row r="3" spans="1:3" x14ac:dyDescent="0.25">
      <c r="A3" s="9">
        <v>1.27</v>
      </c>
      <c r="B3" s="9">
        <v>0.20699999999999999</v>
      </c>
      <c r="C3" s="9">
        <v>0.192</v>
      </c>
    </row>
    <row r="4" spans="1:3" x14ac:dyDescent="0.25">
      <c r="A4" s="9">
        <v>0.65649999999999997</v>
      </c>
      <c r="B4" s="9">
        <v>1.6839999999999999</v>
      </c>
      <c r="C4" s="9">
        <v>0.22600000000000001</v>
      </c>
    </row>
    <row r="5" spans="1:3" x14ac:dyDescent="0.25">
      <c r="A5" s="9">
        <v>1.3745000000000001</v>
      </c>
      <c r="B5" s="9">
        <v>1.077</v>
      </c>
      <c r="C5" s="9">
        <v>0.20050000000000001</v>
      </c>
    </row>
    <row r="6" spans="1:3" x14ac:dyDescent="0.25">
      <c r="A6" s="9">
        <v>0.62949999999999995</v>
      </c>
      <c r="B6" s="9">
        <v>1.4355</v>
      </c>
      <c r="C6" s="9">
        <v>0.51300000000000001</v>
      </c>
    </row>
    <row r="7" spans="1:3" x14ac:dyDescent="0.25">
      <c r="A7" s="9">
        <v>0.9325</v>
      </c>
      <c r="B7" s="9">
        <v>1.5660000000000001</v>
      </c>
      <c r="C7" s="9">
        <v>0.27700000000000002</v>
      </c>
    </row>
    <row r="8" spans="1:3" x14ac:dyDescent="0.25">
      <c r="A8" s="9">
        <v>2.0884999999999998</v>
      </c>
      <c r="B8" s="9">
        <v>0.97750000000000004</v>
      </c>
      <c r="C8" s="9">
        <v>0.13750000000000001</v>
      </c>
    </row>
    <row r="9" spans="1:3" x14ac:dyDescent="0.25">
      <c r="A9" s="9">
        <v>1.4275</v>
      </c>
      <c r="B9" s="9">
        <v>0.84350000000000003</v>
      </c>
      <c r="C9" s="9">
        <v>0.59099999999999997</v>
      </c>
    </row>
    <row r="10" spans="1:3" x14ac:dyDescent="0.25">
      <c r="A10" s="9">
        <v>2.14</v>
      </c>
      <c r="B10" s="9">
        <v>2.1030000000000002</v>
      </c>
      <c r="C10" s="9">
        <v>0.70450000000000002</v>
      </c>
    </row>
    <row r="11" spans="1:3" x14ac:dyDescent="0.25">
      <c r="A11" s="9">
        <v>0.77200000000000002</v>
      </c>
      <c r="B11" s="9">
        <v>0.38400000000000001</v>
      </c>
      <c r="C11" s="9">
        <v>0.32</v>
      </c>
    </row>
    <row r="12" spans="1:3" x14ac:dyDescent="0.25">
      <c r="A12" s="9">
        <v>0.17</v>
      </c>
      <c r="B12" s="9">
        <v>1.0905</v>
      </c>
      <c r="C12" s="9">
        <v>0.27100000000000002</v>
      </c>
    </row>
    <row r="13" spans="1:3" x14ac:dyDescent="0.25">
      <c r="A13" s="9">
        <v>0.52300000000000002</v>
      </c>
      <c r="B13" s="9">
        <v>0.77600000000000002</v>
      </c>
      <c r="C13" s="9">
        <v>0.80249999999999999</v>
      </c>
    </row>
    <row r="14" spans="1:3" x14ac:dyDescent="0.25">
      <c r="A14" s="9">
        <v>0.51500000000000001</v>
      </c>
      <c r="B14" s="9">
        <v>0.57550000000000001</v>
      </c>
      <c r="C14" s="9">
        <v>0.30599999999999999</v>
      </c>
    </row>
    <row r="15" spans="1:3" x14ac:dyDescent="0.25">
      <c r="A15" s="9">
        <v>1.0269999999999999</v>
      </c>
      <c r="B15" s="9">
        <v>1.7190000000000001</v>
      </c>
      <c r="C15" s="9">
        <v>0.20499999999999999</v>
      </c>
    </row>
    <row r="16" spans="1:3" x14ac:dyDescent="0.25">
      <c r="A16" s="9">
        <v>1.024</v>
      </c>
      <c r="B16" s="9">
        <v>1.0325</v>
      </c>
      <c r="C16" s="9">
        <v>0.20849999999999999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Wilcoxon</vt:lpstr>
      <vt:lpstr>Mann-Whitney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Rojas</cp:lastModifiedBy>
  <dcterms:created xsi:type="dcterms:W3CDTF">2025-08-19T16:10:31Z</dcterms:created>
  <dcterms:modified xsi:type="dcterms:W3CDTF">2025-08-24T22:32:36Z</dcterms:modified>
</cp:coreProperties>
</file>