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011520C9-A67A-4BAB-8A79-B71C3E420034}" xr6:coauthVersionLast="47" xr6:coauthVersionMax="47" xr10:uidLastSave="{00000000-0000-0000-0000-000000000000}"/>
  <bookViews>
    <workbookView xWindow="2400" yWindow="260" windowWidth="22980" windowHeight="13440"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<sst xmlns="http://schemas.openxmlformats.org/spreadsheetml/2006/main" count="795" uniqueCount="710">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</sst>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88">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9" fontId="1" fillId="0" borderId="0" xfId="0" applyNumberFormat="1" applyFont="1"/>
    <xf numFmtId="0" fontId="19" fillId="0" borderId="0" xfId="0" applyFont="1"/>
    <xf numFmtId="0" fontId="0" fillId="0" borderId="0" xfId="0"/>
    <xf numFmtId="0" fontId="1" fillId="3" borderId="1" xfId="0" applyFont="1" applyFill="1" applyBorder="1" applyAlignment="1">
      <alignment horizontal="center"/>
    </xf>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6">
    <dxf>
      <font>
        <color theme="0"/>
      </font>
      <fill>
        <patternFill>
          <bgColor rgb="FFFF0000"/>
        </patternFill>
      </fill>
    </dxf>
    <dxf>
      <font>
        <b/>
        <i val="0"/>
        <color theme="0"/>
      </font>
      <fill>
        <patternFill>
          <bgColor rgb="FFFF0000"/>
        </patternFill>
      </fill>
    </dxf>
    <dxf>
      <font>
        <color auto="1"/>
      </font>
      <fill>
        <patternFill>
          <bgColor rgb="FFFFC000"/>
        </patternFill>
      </fill>
    </dxf>
    <dxf>
      <font>
        <color auto="1"/>
      </font>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0.76923076923076927</c:v>
                </c:pt>
                <c:pt idx="1">
                  <c:v>1.5384615384615385</c:v>
                </c:pt>
                <c:pt idx="2">
                  <c:v>0.23076923076923078</c:v>
                </c:pt>
                <c:pt idx="3">
                  <c:v>1.0769230769230769</c:v>
                </c:pt>
                <c:pt idx="4">
                  <c:v>7.6923076923076927E-2</c:v>
                </c:pt>
                <c:pt idx="5">
                  <c:v>0.69230769230769229</c:v>
                </c:pt>
                <c:pt idx="6">
                  <c:v>0.84615384615384615</c:v>
                </c:pt>
                <c:pt idx="7">
                  <c:v>0.46153846153846156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0.90384615384615385</c:v>
                </c:pt>
                <c:pt idx="1">
                  <c:v>0.51923076923076927</c:v>
                </c:pt>
                <c:pt idx="2">
                  <c:v>0.71153846153846156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0.40972478855810351</c:v>
                  </c:pt>
                  <c:pt idx="1">
                    <c:v>0.41688584775514226</c:v>
                  </c:pt>
                  <c:pt idx="2">
                    <c:v>0.34131209109401145</c:v>
                  </c:pt>
                </c:numCache>
              </c:numRef>
            </c:plus>
            <c:minus>
              <c:numRef>
                <c:f>Confidence_Intervals!$M$5:$M$7</c:f>
                <c:numCache>
                  <c:formatCode>General</c:formatCode>
                  <c:ptCount val="3"/>
                  <c:pt idx="0">
                    <c:v>0.40972478855810351</c:v>
                  </c:pt>
                  <c:pt idx="1">
                    <c:v>0.41688584775514226</c:v>
                  </c:pt>
                  <c:pt idx="2">
                    <c:v>0.34131209109401145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A2" sqref="A2:C2"/>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63" t="s">
        <v>707</v>
      </c>
      <c r="B1" s="63"/>
      <c r="C1" s="63"/>
    </row>
    <row r="2" spans="1:3" ht="107.25" customHeight="1" x14ac:dyDescent="0.35">
      <c r="A2" s="64" t="s">
        <v>416</v>
      </c>
      <c r="B2" s="64"/>
      <c r="C2" s="64"/>
    </row>
    <row r="4" spans="1:3" ht="18.5" x14ac:dyDescent="0.45">
      <c r="A4" s="28" t="s">
        <v>256</v>
      </c>
      <c r="B4" s="29" t="s">
        <v>40</v>
      </c>
    </row>
    <row r="6" spans="1:3" ht="30.75" customHeight="1" x14ac:dyDescent="0.35">
      <c r="A6" s="65" t="s">
        <v>257</v>
      </c>
      <c r="B6" s="65"/>
      <c r="C6" s="65"/>
    </row>
    <row r="8" spans="1:3" ht="262.5" customHeight="1" x14ac:dyDescent="0.35">
      <c r="A8" s="66" t="s">
        <v>417</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86" t="s">
        <v>267</v>
      </c>
      <c r="B1" s="86"/>
      <c r="C1" s="86"/>
      <c r="D1" s="86"/>
      <c r="E1" s="86"/>
      <c r="F1" s="86"/>
      <c r="G1" s="86"/>
    </row>
    <row r="2" spans="1:7" ht="197.25" customHeight="1" x14ac:dyDescent="0.35">
      <c r="A2" s="65" t="s">
        <v>268</v>
      </c>
      <c r="B2" s="65"/>
      <c r="C2" s="65"/>
      <c r="D2" s="65"/>
      <c r="E2" s="65"/>
      <c r="F2" s="65"/>
      <c r="G2" s="65"/>
    </row>
    <row r="3" spans="1:7" x14ac:dyDescent="0.35">
      <c r="A3" s="87"/>
      <c r="B3" s="87"/>
      <c r="C3" s="87"/>
      <c r="D3" s="87"/>
      <c r="E3" s="87"/>
      <c r="F3" s="87"/>
      <c r="G3" s="87"/>
    </row>
    <row r="4" spans="1:7" x14ac:dyDescent="0.35">
      <c r="A4" s="30" t="s">
        <v>25</v>
      </c>
      <c r="B4" s="30" t="s">
        <v>265</v>
      </c>
    </row>
    <row r="5" spans="1:7" x14ac:dyDescent="0.35">
      <c r="A5" s="27" t="str">
        <f>VLOOKUP(Read_First!B4,Items!A1:S50,18,FALSE)</f>
        <v>Pragmatic Quality</v>
      </c>
      <c r="B5" s="10">
        <f>SQRT(VAR(DT!K4:K1004))</f>
        <v>0.75373004076988626</v>
      </c>
    </row>
    <row r="6" spans="1:7" x14ac:dyDescent="0.35">
      <c r="A6" s="27" t="str">
        <f>VLOOKUP(Read_First!B4,Items!A1:S50,19,FALSE)</f>
        <v>Hedonic Quality</v>
      </c>
      <c r="B6" s="10">
        <f>SQRT(VAR(DT!L4:L1004))</f>
        <v>0.76690353085706009</v>
      </c>
    </row>
    <row r="9" spans="1:7" x14ac:dyDescent="0.35">
      <c r="A9" s="30" t="s">
        <v>266</v>
      </c>
      <c r="B9" s="41" t="str">
        <f>VLOOKUP(Read_First!B4,Items!A1:S50,18,FALSE)</f>
        <v>Pragmatic Quality</v>
      </c>
      <c r="C9" s="41" t="str">
        <f>VLOOKUP(Read_First!B4,Items!A1:S50,19,FALSE)</f>
        <v>Hedonic Quality</v>
      </c>
      <c r="D9" s="42"/>
      <c r="E9" s="42"/>
      <c r="F9" s="42"/>
      <c r="G9" s="42"/>
    </row>
    <row r="10" spans="1:7" x14ac:dyDescent="0.35">
      <c r="A10" s="30" t="s">
        <v>269</v>
      </c>
      <c r="B10" s="7">
        <f>POWER((1.65*B5)/0.5,2)</f>
        <v>6.1867067307692309</v>
      </c>
      <c r="C10" s="7">
        <f>POWER((1.65*B6)/0.5,2)</f>
        <v>6.4048557692307693</v>
      </c>
      <c r="D10" s="42"/>
      <c r="E10" s="42"/>
      <c r="F10" s="42"/>
      <c r="G10" s="42"/>
    </row>
    <row r="11" spans="1:7" x14ac:dyDescent="0.35">
      <c r="A11" s="30" t="s">
        <v>270</v>
      </c>
      <c r="B11" s="7">
        <f>POWER((1.96*B5)/0.5,2)</f>
        <v>8.7297897435897447</v>
      </c>
      <c r="C11" s="7">
        <f>POWER((1.96*B6)/0.5,2)</f>
        <v>9.0376102564102574</v>
      </c>
      <c r="D11" s="42"/>
      <c r="E11" s="42"/>
      <c r="F11" s="42"/>
      <c r="G11" s="42"/>
    </row>
    <row r="12" spans="1:7" x14ac:dyDescent="0.35">
      <c r="A12" s="30" t="s">
        <v>271</v>
      </c>
      <c r="B12" s="7">
        <f>POWER((2.58*B6)/0.5,2)</f>
        <v>15.659607692307695</v>
      </c>
      <c r="C12" s="7">
        <f>POWER((2.58*B6)/0.5,2)</f>
        <v>15.659607692307695</v>
      </c>
      <c r="D12" s="42"/>
      <c r="E12" s="42"/>
      <c r="F12" s="42"/>
      <c r="G12" s="42"/>
    </row>
    <row r="13" spans="1:7" x14ac:dyDescent="0.35">
      <c r="A13" s="30" t="s">
        <v>272</v>
      </c>
      <c r="B13" s="7">
        <f>POWER((1.65*B5)/0.25,2)</f>
        <v>24.746826923076924</v>
      </c>
      <c r="C13" s="7">
        <f>POWER((1.65*B6)/0.25,2)</f>
        <v>25.619423076923077</v>
      </c>
      <c r="D13" s="42"/>
      <c r="E13" s="42"/>
      <c r="F13" s="42"/>
      <c r="G13" s="42"/>
    </row>
    <row r="14" spans="1:7" x14ac:dyDescent="0.35">
      <c r="A14" s="30" t="s">
        <v>273</v>
      </c>
      <c r="B14" s="7">
        <f>POWER((1.96*B5)/0.25,2)</f>
        <v>34.919158974358979</v>
      </c>
      <c r="C14" s="7">
        <f>POWER((1.96*B6)/0.25,2)</f>
        <v>36.15044102564103</v>
      </c>
      <c r="D14" s="42"/>
      <c r="E14" s="42"/>
      <c r="F14" s="42"/>
      <c r="G14" s="42"/>
    </row>
    <row r="15" spans="1:7" x14ac:dyDescent="0.35">
      <c r="A15" s="30" t="s">
        <v>274</v>
      </c>
      <c r="B15" s="7">
        <f>POWER((2.58*B5)/0.25,2)</f>
        <v>60.504969230769234</v>
      </c>
      <c r="C15" s="7">
        <f>POWER((2.58*B6)/0.25,2)</f>
        <v>62.63843076923078</v>
      </c>
      <c r="D15" s="42"/>
      <c r="E15" s="42"/>
      <c r="F15" s="42"/>
      <c r="G15" s="42"/>
    </row>
    <row r="16" spans="1:7" x14ac:dyDescent="0.35">
      <c r="A16" s="30" t="s">
        <v>275</v>
      </c>
      <c r="B16" s="7">
        <f>POWER((1.65*B5)/0.1,2)</f>
        <v>154.66766826923075</v>
      </c>
      <c r="C16" s="7">
        <f>POWER((1.65*B6)/0.1,2)</f>
        <v>160.12139423076923</v>
      </c>
      <c r="D16" s="42"/>
      <c r="E16" s="42"/>
      <c r="F16" s="42"/>
      <c r="G16" s="42"/>
    </row>
    <row r="17" spans="1:7" x14ac:dyDescent="0.35">
      <c r="A17" s="30" t="s">
        <v>276</v>
      </c>
      <c r="B17" s="7">
        <f>POWER((1.96*B5)/0.1,2)</f>
        <v>218.24474358974362</v>
      </c>
      <c r="C17" s="7">
        <f>POWER((1.96*B6)/0.1,2)</f>
        <v>225.94025641025644</v>
      </c>
      <c r="D17" s="42"/>
      <c r="E17" s="42"/>
      <c r="F17" s="42"/>
      <c r="G17" s="42"/>
    </row>
    <row r="18" spans="1:7" x14ac:dyDescent="0.35">
      <c r="A18" s="30" t="s">
        <v>277</v>
      </c>
      <c r="B18" s="7">
        <f>POWER((2.58*B5)/0.1,2)</f>
        <v>378.15605769230763</v>
      </c>
      <c r="C18" s="7">
        <f>POWER((2.58*B6)/0.1,2)</f>
        <v>391.49019230769238</v>
      </c>
      <c r="D18" s="42"/>
      <c r="E18" s="42"/>
      <c r="F18" s="42"/>
      <c r="G18" s="42"/>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I16" sqref="I16"/>
    </sheetView>
  </sheetViews>
  <sheetFormatPr defaultColWidth="9.08984375" defaultRowHeight="14.5" x14ac:dyDescent="0.35"/>
  <cols>
    <col min="1" max="8" width="8.81640625" style="2" customWidth="1"/>
  </cols>
  <sheetData>
    <row r="1" spans="1:8" ht="126" customHeight="1" x14ac:dyDescent="0.35">
      <c r="A1" s="67" t="s">
        <v>264</v>
      </c>
      <c r="B1" s="68"/>
      <c r="C1" s="68"/>
      <c r="D1" s="68"/>
      <c r="E1" s="68"/>
      <c r="F1" s="68"/>
      <c r="G1" s="68"/>
      <c r="H1" s="68"/>
    </row>
    <row r="2" spans="1:8" x14ac:dyDescent="0.35">
      <c r="A2" s="69" t="s">
        <v>0</v>
      </c>
      <c r="B2" s="69"/>
      <c r="C2" s="69"/>
      <c r="D2" s="69"/>
      <c r="E2" s="69"/>
      <c r="F2" s="69"/>
      <c r="G2" s="69"/>
      <c r="H2" s="69"/>
    </row>
    <row r="3" spans="1:8" x14ac:dyDescent="0.35">
      <c r="A3" s="1">
        <v>1</v>
      </c>
      <c r="B3" s="1">
        <v>2</v>
      </c>
      <c r="C3" s="1">
        <v>3</v>
      </c>
      <c r="D3" s="1">
        <v>4</v>
      </c>
      <c r="E3" s="1">
        <v>5</v>
      </c>
      <c r="F3" s="1">
        <v>6</v>
      </c>
      <c r="G3" s="1">
        <v>7</v>
      </c>
      <c r="H3" s="1">
        <v>8</v>
      </c>
    </row>
    <row r="4" spans="1:8" x14ac:dyDescent="0.35">
      <c r="A4" s="9">
        <v>1</v>
      </c>
      <c r="B4" s="9">
        <v>6</v>
      </c>
      <c r="C4" s="9">
        <v>4</v>
      </c>
      <c r="D4" s="9">
        <v>5</v>
      </c>
      <c r="E4" s="9">
        <v>3</v>
      </c>
      <c r="F4" s="9">
        <v>4</v>
      </c>
      <c r="G4" s="9">
        <v>3</v>
      </c>
      <c r="H4" s="9">
        <v>5</v>
      </c>
    </row>
    <row r="5" spans="1:8" x14ac:dyDescent="0.35">
      <c r="A5" s="9">
        <v>5</v>
      </c>
      <c r="B5" s="9">
        <v>5</v>
      </c>
      <c r="C5" s="9">
        <v>4</v>
      </c>
      <c r="D5" s="9">
        <v>5</v>
      </c>
      <c r="E5" s="9">
        <v>2</v>
      </c>
      <c r="F5" s="9">
        <v>3</v>
      </c>
      <c r="G5" s="9">
        <v>4</v>
      </c>
      <c r="H5" s="9">
        <v>5</v>
      </c>
    </row>
    <row r="6" spans="1:8" x14ac:dyDescent="0.35">
      <c r="A6" s="9">
        <v>6</v>
      </c>
      <c r="B6" s="9">
        <v>7</v>
      </c>
      <c r="C6" s="9">
        <v>2</v>
      </c>
      <c r="D6" s="9">
        <v>5</v>
      </c>
      <c r="E6" s="9">
        <v>5</v>
      </c>
      <c r="F6" s="9">
        <v>6</v>
      </c>
      <c r="G6" s="9">
        <v>5</v>
      </c>
      <c r="H6" s="9">
        <v>4</v>
      </c>
    </row>
    <row r="7" spans="1:8" x14ac:dyDescent="0.35">
      <c r="A7" s="9">
        <v>5</v>
      </c>
      <c r="B7" s="9">
        <v>6</v>
      </c>
      <c r="C7" s="9">
        <v>6</v>
      </c>
      <c r="D7" s="9">
        <v>4</v>
      </c>
      <c r="E7" s="9">
        <v>4</v>
      </c>
      <c r="F7" s="9">
        <v>6</v>
      </c>
      <c r="G7" s="9">
        <v>6</v>
      </c>
      <c r="H7" s="9">
        <v>4</v>
      </c>
    </row>
    <row r="8" spans="1:8" x14ac:dyDescent="0.35">
      <c r="A8" s="9">
        <v>4</v>
      </c>
      <c r="B8" s="9">
        <v>4</v>
      </c>
      <c r="C8" s="9">
        <v>4</v>
      </c>
      <c r="D8" s="9">
        <v>5</v>
      </c>
      <c r="E8" s="9">
        <v>5</v>
      </c>
      <c r="F8" s="9">
        <v>5</v>
      </c>
      <c r="G8" s="9">
        <v>4</v>
      </c>
      <c r="H8" s="9">
        <v>5</v>
      </c>
    </row>
    <row r="9" spans="1:8" x14ac:dyDescent="0.35">
      <c r="A9" s="9">
        <v>6</v>
      </c>
      <c r="B9" s="9">
        <v>4</v>
      </c>
      <c r="C9" s="9">
        <v>4</v>
      </c>
      <c r="D9" s="9">
        <v>5</v>
      </c>
      <c r="E9" s="9">
        <v>6</v>
      </c>
      <c r="F9" s="9">
        <v>6</v>
      </c>
      <c r="G9" s="9">
        <v>5</v>
      </c>
      <c r="H9" s="9">
        <v>5</v>
      </c>
    </row>
    <row r="10" spans="1:8" x14ac:dyDescent="0.35">
      <c r="A10" s="9">
        <v>5</v>
      </c>
      <c r="B10" s="9">
        <v>6</v>
      </c>
      <c r="C10" s="9">
        <v>6</v>
      </c>
      <c r="D10" s="9">
        <v>6</v>
      </c>
      <c r="E10" s="9">
        <v>3</v>
      </c>
      <c r="F10" s="9">
        <v>4</v>
      </c>
      <c r="G10" s="9">
        <v>4</v>
      </c>
      <c r="H10" s="9">
        <v>3</v>
      </c>
    </row>
    <row r="11" spans="1:8" x14ac:dyDescent="0.35">
      <c r="A11" s="9">
        <v>7</v>
      </c>
      <c r="B11" s="9">
        <v>6</v>
      </c>
      <c r="C11" s="9">
        <v>4</v>
      </c>
      <c r="D11" s="9">
        <v>5</v>
      </c>
      <c r="E11" s="9">
        <v>5</v>
      </c>
      <c r="F11" s="9">
        <v>3</v>
      </c>
      <c r="G11" s="9">
        <v>5</v>
      </c>
      <c r="H11" s="9">
        <v>4</v>
      </c>
    </row>
    <row r="12" spans="1:8" x14ac:dyDescent="0.35">
      <c r="A12" s="9">
        <v>7</v>
      </c>
      <c r="B12" s="9">
        <v>7</v>
      </c>
      <c r="C12" s="9">
        <v>6</v>
      </c>
      <c r="D12" s="9">
        <v>5</v>
      </c>
      <c r="E12" s="9">
        <v>4</v>
      </c>
      <c r="F12" s="9">
        <v>6</v>
      </c>
      <c r="G12" s="9">
        <v>5</v>
      </c>
      <c r="H12" s="9">
        <v>5</v>
      </c>
    </row>
    <row r="13" spans="1:8" x14ac:dyDescent="0.35">
      <c r="A13" s="9">
        <v>6</v>
      </c>
      <c r="B13" s="9">
        <v>6</v>
      </c>
      <c r="C13" s="9">
        <v>5</v>
      </c>
      <c r="D13" s="9">
        <v>5</v>
      </c>
      <c r="E13" s="9">
        <v>6</v>
      </c>
      <c r="F13" s="9">
        <v>5</v>
      </c>
      <c r="G13" s="9">
        <v>6</v>
      </c>
      <c r="H13" s="9">
        <v>6</v>
      </c>
    </row>
    <row r="14" spans="1:8" x14ac:dyDescent="0.35">
      <c r="A14" s="2">
        <v>4</v>
      </c>
      <c r="B14" s="2">
        <v>4</v>
      </c>
      <c r="C14" s="2">
        <v>4</v>
      </c>
      <c r="D14" s="2">
        <v>4</v>
      </c>
      <c r="E14" s="2">
        <v>4</v>
      </c>
      <c r="F14" s="2">
        <v>4</v>
      </c>
      <c r="G14" s="2">
        <v>4</v>
      </c>
      <c r="H14" s="2">
        <v>4</v>
      </c>
    </row>
    <row r="15" spans="1:8" x14ac:dyDescent="0.35">
      <c r="A15" s="2">
        <v>5</v>
      </c>
      <c r="B15" s="2">
        <v>5</v>
      </c>
      <c r="C15" s="2">
        <v>5</v>
      </c>
      <c r="D15" s="2">
        <v>5</v>
      </c>
      <c r="E15" s="2">
        <v>5</v>
      </c>
      <c r="F15" s="2">
        <v>5</v>
      </c>
      <c r="G15" s="2">
        <v>5</v>
      </c>
      <c r="H15" s="2">
        <v>5</v>
      </c>
    </row>
    <row r="16" spans="1:8" x14ac:dyDescent="0.35">
      <c r="A16" s="2">
        <v>1</v>
      </c>
      <c r="B16" s="2">
        <v>6</v>
      </c>
      <c r="C16" s="2">
        <v>1</v>
      </c>
      <c r="D16" s="2">
        <v>7</v>
      </c>
      <c r="E16" s="2">
        <v>1</v>
      </c>
      <c r="F16" s="2">
        <v>4</v>
      </c>
      <c r="G16" s="2">
        <v>7</v>
      </c>
      <c r="H16" s="2">
        <v>3</v>
      </c>
    </row>
    <row r="1005" s="15" customFormat="1" x14ac:dyDescent="0.35"/>
    <row r="1006" s="15" customFormat="1" x14ac:dyDescent="0.35"/>
    <row r="1007" s="15" customFormat="1" x14ac:dyDescent="0.35"/>
    <row r="1008" s="15" customFormat="1" x14ac:dyDescent="0.35"/>
    <row r="1009" s="15" customFormat="1" x14ac:dyDescent="0.35"/>
    <row r="1010" s="15" customFormat="1" x14ac:dyDescent="0.35"/>
    <row r="1011" s="15" customFormat="1" x14ac:dyDescent="0.35"/>
    <row r="1012" s="15" customFormat="1" x14ac:dyDescent="0.35"/>
    <row r="1013" s="15" customFormat="1" x14ac:dyDescent="0.35"/>
    <row r="1014" s="15" customFormat="1" x14ac:dyDescent="0.35"/>
    <row r="1015" s="15" customFormat="1" x14ac:dyDescent="0.35"/>
    <row r="1016" s="15" customFormat="1" x14ac:dyDescent="0.35"/>
    <row r="1017" s="15" customFormat="1" x14ac:dyDescent="0.35"/>
    <row r="1018" s="15" customFormat="1" x14ac:dyDescent="0.35"/>
    <row r="1019" s="15" customFormat="1" x14ac:dyDescent="0.35"/>
    <row r="1020" s="15" customFormat="1" x14ac:dyDescent="0.35"/>
    <row r="1021" s="15" customFormat="1" x14ac:dyDescent="0.35"/>
    <row r="1022" s="15" customFormat="1" x14ac:dyDescent="0.35"/>
    <row r="1023" s="15" customFormat="1" x14ac:dyDescent="0.35"/>
    <row r="1024" s="15" customFormat="1" x14ac:dyDescent="0.35"/>
    <row r="1025" s="15" customFormat="1" x14ac:dyDescent="0.35"/>
    <row r="1026" s="15" customFormat="1" x14ac:dyDescent="0.35"/>
    <row r="1027" s="15" customFormat="1" x14ac:dyDescent="0.35"/>
    <row r="1028" s="15" customFormat="1" x14ac:dyDescent="0.35"/>
    <row r="1029" s="15" customFormat="1" x14ac:dyDescent="0.35"/>
    <row r="1030" s="15" customFormat="1" x14ac:dyDescent="0.35"/>
    <row r="1031" s="15" customFormat="1" x14ac:dyDescent="0.35"/>
    <row r="1032" s="15" customFormat="1" x14ac:dyDescent="0.35"/>
    <row r="1033" s="15" customFormat="1" x14ac:dyDescent="0.35"/>
    <row r="1034" s="15" customFormat="1" x14ac:dyDescent="0.35"/>
    <row r="1035" s="15" customFormat="1" x14ac:dyDescent="0.35"/>
    <row r="1036" s="15" customFormat="1" x14ac:dyDescent="0.35"/>
    <row r="1037" s="15" customFormat="1" x14ac:dyDescent="0.35"/>
    <row r="1038" s="15" customFormat="1" x14ac:dyDescent="0.35"/>
    <row r="1039" s="15" customFormat="1" x14ac:dyDescent="0.35"/>
    <row r="1040" s="15" customFormat="1" x14ac:dyDescent="0.35"/>
    <row r="1041" s="15" customFormat="1" x14ac:dyDescent="0.35"/>
    <row r="1042" s="15" customFormat="1" x14ac:dyDescent="0.35"/>
    <row r="1043" s="15" customFormat="1" x14ac:dyDescent="0.35"/>
    <row r="1044" s="15" customFormat="1" x14ac:dyDescent="0.35"/>
    <row r="1045" s="15" customFormat="1" x14ac:dyDescent="0.35"/>
    <row r="1046" s="15" customFormat="1" x14ac:dyDescent="0.35"/>
    <row r="1047" s="15" customFormat="1" x14ac:dyDescent="0.35"/>
    <row r="1048" s="15" customFormat="1" x14ac:dyDescent="0.35"/>
    <row r="1049" s="15" customFormat="1" x14ac:dyDescent="0.35"/>
    <row r="1050" s="15" customFormat="1" x14ac:dyDescent="0.35"/>
    <row r="1051" s="15" customFormat="1" x14ac:dyDescent="0.35"/>
    <row r="1052" s="15" customFormat="1" x14ac:dyDescent="0.35"/>
    <row r="1053" s="15" customFormat="1" x14ac:dyDescent="0.35"/>
    <row r="1054" s="15" customFormat="1" x14ac:dyDescent="0.35"/>
    <row r="1055" s="15" customFormat="1" x14ac:dyDescent="0.35"/>
    <row r="1056" s="15" customFormat="1" x14ac:dyDescent="0.35"/>
    <row r="1057" s="15" customFormat="1" x14ac:dyDescent="0.35"/>
    <row r="1058" s="15" customFormat="1" x14ac:dyDescent="0.35"/>
    <row r="1059" s="15" customFormat="1" x14ac:dyDescent="0.35"/>
    <row r="1060" s="15" customFormat="1" x14ac:dyDescent="0.35"/>
    <row r="1061" s="15" customFormat="1" x14ac:dyDescent="0.35"/>
    <row r="1062" s="15" customFormat="1" x14ac:dyDescent="0.35"/>
    <row r="1063" s="15" customFormat="1" x14ac:dyDescent="0.35"/>
    <row r="1064" s="15" customFormat="1" x14ac:dyDescent="0.35"/>
    <row r="1065" s="15" customFormat="1" x14ac:dyDescent="0.35"/>
    <row r="1066" s="15" customFormat="1" x14ac:dyDescent="0.35"/>
    <row r="1067" s="15" customFormat="1" x14ac:dyDescent="0.35"/>
    <row r="1068" s="15" customFormat="1" x14ac:dyDescent="0.35"/>
    <row r="1069" s="15" customFormat="1" x14ac:dyDescent="0.35"/>
    <row r="1070" s="15" customFormat="1" x14ac:dyDescent="0.35"/>
    <row r="1071" s="15" customFormat="1" x14ac:dyDescent="0.35"/>
    <row r="1072" s="15" customFormat="1" x14ac:dyDescent="0.35"/>
    <row r="1073" s="15" customFormat="1" x14ac:dyDescent="0.35"/>
    <row r="1074" s="15" customFormat="1" x14ac:dyDescent="0.35"/>
    <row r="1075" s="15" customFormat="1" x14ac:dyDescent="0.35"/>
    <row r="1076" s="15" customFormat="1" x14ac:dyDescent="0.35"/>
    <row r="1077" s="15" customFormat="1" x14ac:dyDescent="0.35"/>
    <row r="1078" s="15" customFormat="1" x14ac:dyDescent="0.35"/>
    <row r="1079" s="15" customFormat="1" x14ac:dyDescent="0.35"/>
    <row r="1080" s="15" customFormat="1" x14ac:dyDescent="0.35"/>
    <row r="1081" s="15" customFormat="1" x14ac:dyDescent="0.35"/>
    <row r="1082" s="15" customFormat="1" x14ac:dyDescent="0.35"/>
    <row r="1083" s="15" customFormat="1" x14ac:dyDescent="0.35"/>
    <row r="1084" s="15" customFormat="1" x14ac:dyDescent="0.35"/>
    <row r="1085" s="15" customFormat="1" x14ac:dyDescent="0.35"/>
    <row r="1086" s="15" customFormat="1" x14ac:dyDescent="0.35"/>
    <row r="1087" s="15" customFormat="1" x14ac:dyDescent="0.35"/>
    <row r="1088" s="15" customFormat="1" x14ac:dyDescent="0.35"/>
    <row r="1089" s="15" customFormat="1" x14ac:dyDescent="0.35"/>
    <row r="1090" s="15" customFormat="1" x14ac:dyDescent="0.35"/>
    <row r="1091" s="15" customFormat="1" x14ac:dyDescent="0.35"/>
    <row r="1092" s="15" customFormat="1" x14ac:dyDescent="0.35"/>
    <row r="1093" s="15" customFormat="1" x14ac:dyDescent="0.35"/>
    <row r="1094" s="15" customFormat="1" x14ac:dyDescent="0.35"/>
    <row r="1095" s="15" customFormat="1" x14ac:dyDescent="0.35"/>
    <row r="1096" s="15" customFormat="1" x14ac:dyDescent="0.35"/>
    <row r="1097" s="15" customFormat="1" x14ac:dyDescent="0.35"/>
    <row r="1098" s="15" customFormat="1" x14ac:dyDescent="0.35"/>
    <row r="1099" s="15" customFormat="1" x14ac:dyDescent="0.35"/>
    <row r="1100" s="15" customFormat="1" x14ac:dyDescent="0.35"/>
    <row r="1101" s="15" customFormat="1" x14ac:dyDescent="0.35"/>
    <row r="1102" s="15" customFormat="1" x14ac:dyDescent="0.35"/>
    <row r="1103" s="15" customFormat="1" x14ac:dyDescent="0.35"/>
    <row r="1104" s="15" customFormat="1" x14ac:dyDescent="0.35"/>
    <row r="1105" s="15" customFormat="1" x14ac:dyDescent="0.35"/>
    <row r="1106" s="15" customFormat="1" x14ac:dyDescent="0.35"/>
    <row r="1107" s="15" customFormat="1" x14ac:dyDescent="0.35"/>
    <row r="1108" s="15" customFormat="1" x14ac:dyDescent="0.35"/>
    <row r="1109" s="15" customFormat="1" x14ac:dyDescent="0.35"/>
    <row r="1110" s="15" customFormat="1" x14ac:dyDescent="0.35"/>
    <row r="1111" s="15" customFormat="1" x14ac:dyDescent="0.35"/>
    <row r="1112" s="15" customFormat="1" x14ac:dyDescent="0.35"/>
    <row r="1113" s="15" customFormat="1" x14ac:dyDescent="0.35"/>
    <row r="1114" s="15" customFormat="1" x14ac:dyDescent="0.35"/>
    <row r="1115" s="15" customFormat="1" x14ac:dyDescent="0.35"/>
    <row r="1116" s="15" customFormat="1" x14ac:dyDescent="0.35"/>
    <row r="1117" s="15" customFormat="1" x14ac:dyDescent="0.35"/>
    <row r="1118" s="15" customFormat="1" x14ac:dyDescent="0.35"/>
    <row r="1119" s="15" customFormat="1" x14ac:dyDescent="0.35"/>
    <row r="1120" s="15" customFormat="1" x14ac:dyDescent="0.35"/>
    <row r="1121" s="15" customFormat="1" x14ac:dyDescent="0.35"/>
    <row r="1122" s="15" customFormat="1" x14ac:dyDescent="0.35"/>
    <row r="1123" s="15" customFormat="1" x14ac:dyDescent="0.35"/>
    <row r="1124" s="15" customFormat="1" x14ac:dyDescent="0.35"/>
    <row r="1125" s="15" customFormat="1" x14ac:dyDescent="0.35"/>
    <row r="1126" s="15" customFormat="1" x14ac:dyDescent="0.35"/>
    <row r="1127" s="15" customFormat="1" x14ac:dyDescent="0.35"/>
    <row r="1128" s="15" customFormat="1" x14ac:dyDescent="0.35"/>
    <row r="1129" s="15" customFormat="1" x14ac:dyDescent="0.35"/>
    <row r="1130" s="15" customFormat="1" x14ac:dyDescent="0.35"/>
    <row r="1131" s="15" customFormat="1" x14ac:dyDescent="0.35"/>
    <row r="1132" s="15" customFormat="1" x14ac:dyDescent="0.35"/>
    <row r="1133" s="15" customFormat="1" x14ac:dyDescent="0.35"/>
    <row r="1134" s="15" customFormat="1" x14ac:dyDescent="0.35"/>
    <row r="1135" s="15" customFormat="1" x14ac:dyDescent="0.35"/>
    <row r="1136" s="15" customFormat="1" x14ac:dyDescent="0.35"/>
    <row r="1137" s="15" customFormat="1" x14ac:dyDescent="0.35"/>
    <row r="1138" s="15" customFormat="1" x14ac:dyDescent="0.35"/>
    <row r="1139" s="15" customFormat="1" x14ac:dyDescent="0.35"/>
    <row r="1140" s="15" customFormat="1" x14ac:dyDescent="0.35"/>
    <row r="1141" s="15" customFormat="1" x14ac:dyDescent="0.35"/>
    <row r="1142" s="15" customFormat="1" x14ac:dyDescent="0.35"/>
    <row r="1143" s="15" customFormat="1" x14ac:dyDescent="0.35"/>
    <row r="1144" s="15" customFormat="1" x14ac:dyDescent="0.35"/>
    <row r="1145" s="15" customFormat="1" x14ac:dyDescent="0.35"/>
    <row r="1146" s="15" customFormat="1" x14ac:dyDescent="0.35"/>
    <row r="1147" s="15" customFormat="1" x14ac:dyDescent="0.35"/>
    <row r="1148" s="15" customFormat="1" x14ac:dyDescent="0.35"/>
    <row r="1149" s="15" customFormat="1" x14ac:dyDescent="0.35"/>
    <row r="1150" s="15" customFormat="1" x14ac:dyDescent="0.35"/>
    <row r="1151" s="15" customFormat="1" x14ac:dyDescent="0.35"/>
    <row r="1152" s="15" customFormat="1" x14ac:dyDescent="0.35"/>
    <row r="1153" s="15" customFormat="1" x14ac:dyDescent="0.35"/>
    <row r="1154" s="15" customFormat="1" x14ac:dyDescent="0.35"/>
    <row r="1155" s="15" customFormat="1" x14ac:dyDescent="0.35"/>
    <row r="1156" s="15" customFormat="1" x14ac:dyDescent="0.35"/>
    <row r="1157" s="15" customFormat="1" x14ac:dyDescent="0.35"/>
    <row r="1158" s="15" customFormat="1" x14ac:dyDescent="0.35"/>
    <row r="1159" s="15" customFormat="1" x14ac:dyDescent="0.35"/>
    <row r="1160" s="15" customFormat="1" x14ac:dyDescent="0.35"/>
    <row r="1161" s="15" customFormat="1" x14ac:dyDescent="0.35"/>
    <row r="1162" s="15" customFormat="1" x14ac:dyDescent="0.35"/>
    <row r="1163" s="15" customFormat="1" x14ac:dyDescent="0.35"/>
    <row r="1164" s="15" customFormat="1" x14ac:dyDescent="0.35"/>
    <row r="1165" s="15" customFormat="1" x14ac:dyDescent="0.35"/>
    <row r="1166" s="15" customFormat="1" x14ac:dyDescent="0.35"/>
    <row r="1167" s="15" customFormat="1" x14ac:dyDescent="0.35"/>
    <row r="1168" s="15" customFormat="1" x14ac:dyDescent="0.35"/>
    <row r="1169" s="15" customFormat="1" x14ac:dyDescent="0.35"/>
    <row r="1170" s="15" customFormat="1" x14ac:dyDescent="0.35"/>
    <row r="1171" s="15" customFormat="1" x14ac:dyDescent="0.35"/>
    <row r="1172" s="15" customFormat="1" x14ac:dyDescent="0.35"/>
    <row r="1173" s="15" customFormat="1" x14ac:dyDescent="0.35"/>
    <row r="1174" s="15" customFormat="1" x14ac:dyDescent="0.35"/>
    <row r="1175" s="15" customFormat="1" x14ac:dyDescent="0.35"/>
    <row r="1176" s="15" customFormat="1" x14ac:dyDescent="0.35"/>
    <row r="1177" s="15" customFormat="1" x14ac:dyDescent="0.35"/>
    <row r="1178" s="15" customFormat="1" x14ac:dyDescent="0.35"/>
    <row r="1179" s="15" customFormat="1" x14ac:dyDescent="0.35"/>
    <row r="1180" s="15" customFormat="1" x14ac:dyDescent="0.35"/>
    <row r="1181" s="15" customFormat="1" x14ac:dyDescent="0.35"/>
    <row r="1182" s="15" customFormat="1" x14ac:dyDescent="0.35"/>
    <row r="1183" s="15" customFormat="1" x14ac:dyDescent="0.35"/>
    <row r="1184" s="15" customFormat="1" x14ac:dyDescent="0.35"/>
    <row r="1185" s="15" customFormat="1" x14ac:dyDescent="0.35"/>
    <row r="1186" s="15" customFormat="1" x14ac:dyDescent="0.35"/>
    <row r="1187" s="15" customFormat="1" x14ac:dyDescent="0.35"/>
    <row r="1188" s="15" customFormat="1" x14ac:dyDescent="0.35"/>
    <row r="1189" s="15" customFormat="1" x14ac:dyDescent="0.35"/>
    <row r="1190" s="15" customFormat="1" x14ac:dyDescent="0.35"/>
    <row r="1191" s="15" customFormat="1" x14ac:dyDescent="0.35"/>
    <row r="1192" s="15" customFormat="1" x14ac:dyDescent="0.35"/>
    <row r="1193" s="15" customFormat="1" x14ac:dyDescent="0.35"/>
    <row r="1194" s="15" customFormat="1" x14ac:dyDescent="0.35"/>
    <row r="1195" s="15" customFormat="1" x14ac:dyDescent="0.35"/>
    <row r="1196" s="15" customFormat="1" x14ac:dyDescent="0.35"/>
    <row r="1197" s="15" customFormat="1" x14ac:dyDescent="0.35"/>
    <row r="1198" s="15" customFormat="1" x14ac:dyDescent="0.35"/>
    <row r="1199" s="15" customFormat="1" x14ac:dyDescent="0.35"/>
    <row r="1200" s="15" customFormat="1" x14ac:dyDescent="0.35"/>
    <row r="1201" s="15" customFormat="1" x14ac:dyDescent="0.35"/>
    <row r="1202" s="15" customFormat="1" x14ac:dyDescent="0.35"/>
    <row r="1203" s="15" customFormat="1" x14ac:dyDescent="0.35"/>
    <row r="1204" s="15" customFormat="1" x14ac:dyDescent="0.35"/>
    <row r="1205" s="15" customFormat="1" x14ac:dyDescent="0.35"/>
    <row r="1206" s="15" customFormat="1" x14ac:dyDescent="0.35"/>
    <row r="1207" s="15" customFormat="1" x14ac:dyDescent="0.35"/>
    <row r="1208" s="15" customFormat="1" x14ac:dyDescent="0.35"/>
    <row r="1209" s="15" customFormat="1" x14ac:dyDescent="0.35"/>
    <row r="1210" s="15" customFormat="1" x14ac:dyDescent="0.35"/>
    <row r="1211" s="15" customFormat="1" x14ac:dyDescent="0.35"/>
    <row r="1212" s="15" customFormat="1" x14ac:dyDescent="0.35"/>
    <row r="1213" s="15" customFormat="1" x14ac:dyDescent="0.35"/>
    <row r="1214" s="15" customFormat="1" x14ac:dyDescent="0.35"/>
    <row r="1215" s="15" customFormat="1" x14ac:dyDescent="0.35"/>
    <row r="1216" s="15" customFormat="1" x14ac:dyDescent="0.35"/>
    <row r="1217" s="15" customFormat="1" x14ac:dyDescent="0.35"/>
    <row r="1218" s="15" customFormat="1" x14ac:dyDescent="0.35"/>
    <row r="1219" s="15" customFormat="1" x14ac:dyDescent="0.35"/>
    <row r="1220" s="15" customFormat="1" x14ac:dyDescent="0.35"/>
    <row r="1221" s="15" customFormat="1" x14ac:dyDescent="0.35"/>
    <row r="1222" s="15" customFormat="1" x14ac:dyDescent="0.35"/>
    <row r="1223" s="15" customFormat="1" x14ac:dyDescent="0.35"/>
    <row r="1224" s="15" customFormat="1" x14ac:dyDescent="0.35"/>
    <row r="1225" s="15" customFormat="1" x14ac:dyDescent="0.35"/>
    <row r="1226" s="15" customFormat="1" x14ac:dyDescent="0.35"/>
    <row r="1227" s="15" customFormat="1" x14ac:dyDescent="0.35"/>
    <row r="1228" s="15" customFormat="1" x14ac:dyDescent="0.35"/>
    <row r="1229" s="15" customFormat="1" x14ac:dyDescent="0.35"/>
    <row r="1230" s="15" customFormat="1" x14ac:dyDescent="0.35"/>
    <row r="1231" s="15" customFormat="1" x14ac:dyDescent="0.35"/>
    <row r="1232" s="15" customFormat="1" x14ac:dyDescent="0.35"/>
    <row r="1233" s="15" customFormat="1" x14ac:dyDescent="0.35"/>
    <row r="1234" s="15" customFormat="1" x14ac:dyDescent="0.35"/>
    <row r="1235" s="15" customFormat="1" x14ac:dyDescent="0.35"/>
    <row r="1236" s="15" customFormat="1" x14ac:dyDescent="0.35"/>
    <row r="1237" s="15" customFormat="1" x14ac:dyDescent="0.35"/>
    <row r="1238" s="15" customFormat="1" x14ac:dyDescent="0.35"/>
    <row r="1239" s="15" customFormat="1" x14ac:dyDescent="0.35"/>
    <row r="1240" s="15" customFormat="1" x14ac:dyDescent="0.35"/>
    <row r="1241" s="15" customFormat="1" x14ac:dyDescent="0.35"/>
    <row r="1242" s="15" customFormat="1" x14ac:dyDescent="0.35"/>
    <row r="1243" s="15" customFormat="1" x14ac:dyDescent="0.35"/>
    <row r="1244" s="15" customFormat="1" x14ac:dyDescent="0.35"/>
    <row r="1245" s="15" customFormat="1" x14ac:dyDescent="0.35"/>
    <row r="1246" s="15" customFormat="1" x14ac:dyDescent="0.35"/>
    <row r="1247" s="15" customFormat="1" x14ac:dyDescent="0.35"/>
    <row r="1248" s="15" customFormat="1" x14ac:dyDescent="0.35"/>
    <row r="1249" s="15" customFormat="1" x14ac:dyDescent="0.35"/>
    <row r="1250" s="15" customFormat="1" x14ac:dyDescent="0.35"/>
    <row r="1251" s="15" customFormat="1" x14ac:dyDescent="0.35"/>
    <row r="1252" s="15" customFormat="1" x14ac:dyDescent="0.35"/>
    <row r="1253" s="15" customFormat="1" x14ac:dyDescent="0.35"/>
    <row r="1254" s="15" customFormat="1" x14ac:dyDescent="0.35"/>
    <row r="1255" s="15" customFormat="1" x14ac:dyDescent="0.35"/>
    <row r="1256" s="15" customFormat="1" x14ac:dyDescent="0.35"/>
    <row r="1257" s="15" customFormat="1" x14ac:dyDescent="0.35"/>
    <row r="1258" s="15" customFormat="1" x14ac:dyDescent="0.35"/>
    <row r="1259" s="15" customFormat="1" x14ac:dyDescent="0.35"/>
    <row r="1260" s="15" customFormat="1" x14ac:dyDescent="0.35"/>
    <row r="1261" s="15" customFormat="1" x14ac:dyDescent="0.35"/>
    <row r="1262" s="15" customFormat="1" x14ac:dyDescent="0.35"/>
    <row r="1263" s="15" customFormat="1" x14ac:dyDescent="0.35"/>
    <row r="1264" s="15" customFormat="1" x14ac:dyDescent="0.35"/>
    <row r="1265" s="15" customFormat="1" x14ac:dyDescent="0.35"/>
    <row r="1266" s="15" customFormat="1" x14ac:dyDescent="0.35"/>
    <row r="1267" s="15" customFormat="1" x14ac:dyDescent="0.35"/>
    <row r="1268" s="15" customFormat="1" x14ac:dyDescent="0.35"/>
    <row r="1269" s="15" customFormat="1" x14ac:dyDescent="0.35"/>
    <row r="1270" s="15" customFormat="1" x14ac:dyDescent="0.35"/>
    <row r="1271" s="15" customFormat="1" x14ac:dyDescent="0.35"/>
    <row r="1272" s="15" customFormat="1" x14ac:dyDescent="0.35"/>
    <row r="1273" s="15" customFormat="1" x14ac:dyDescent="0.35"/>
    <row r="1274" s="15" customFormat="1" x14ac:dyDescent="0.35"/>
    <row r="1275" s="15" customFormat="1" x14ac:dyDescent="0.35"/>
    <row r="1276" s="15" customFormat="1" x14ac:dyDescent="0.35"/>
    <row r="1277" s="15" customFormat="1" x14ac:dyDescent="0.35"/>
    <row r="1278" s="15" customFormat="1" x14ac:dyDescent="0.35"/>
    <row r="1279" s="15" customFormat="1" x14ac:dyDescent="0.35"/>
    <row r="1280" s="15" customFormat="1" x14ac:dyDescent="0.35"/>
    <row r="1281" s="15" customFormat="1" x14ac:dyDescent="0.35"/>
    <row r="1282" s="15" customFormat="1" x14ac:dyDescent="0.35"/>
    <row r="1283" s="15" customFormat="1" x14ac:dyDescent="0.35"/>
    <row r="1284" s="15" customFormat="1" x14ac:dyDescent="0.35"/>
    <row r="1285" s="15" customFormat="1" x14ac:dyDescent="0.35"/>
    <row r="1286" s="15" customFormat="1" x14ac:dyDescent="0.35"/>
    <row r="1287" s="15" customFormat="1" x14ac:dyDescent="0.35"/>
    <row r="1288" s="15" customFormat="1" x14ac:dyDescent="0.35"/>
    <row r="1289" s="15" customFormat="1" x14ac:dyDescent="0.35"/>
    <row r="1290" s="15" customFormat="1" x14ac:dyDescent="0.35"/>
    <row r="1291" s="15" customFormat="1" x14ac:dyDescent="0.35"/>
    <row r="1292" s="15" customFormat="1" x14ac:dyDescent="0.35"/>
    <row r="1293" s="15" customFormat="1" x14ac:dyDescent="0.35"/>
    <row r="1294" s="15" customFormat="1" x14ac:dyDescent="0.35"/>
    <row r="1295" s="15" customFormat="1" x14ac:dyDescent="0.35"/>
    <row r="1296" s="15" customFormat="1" x14ac:dyDescent="0.35"/>
    <row r="1297" s="15" customFormat="1" x14ac:dyDescent="0.35"/>
    <row r="1298" s="15" customFormat="1" x14ac:dyDescent="0.35"/>
    <row r="1299" s="15" customFormat="1" x14ac:dyDescent="0.35"/>
    <row r="1300" s="15" customFormat="1" x14ac:dyDescent="0.35"/>
    <row r="1301" s="15" customFormat="1" x14ac:dyDescent="0.35"/>
    <row r="1302" s="15" customFormat="1" x14ac:dyDescent="0.35"/>
    <row r="1303" s="15" customFormat="1" x14ac:dyDescent="0.35"/>
    <row r="1304" s="15" customFormat="1" x14ac:dyDescent="0.35"/>
    <row r="1305" s="15" customFormat="1" x14ac:dyDescent="0.35"/>
    <row r="1306" s="15" customFormat="1" x14ac:dyDescent="0.35"/>
    <row r="1307" s="15" customFormat="1" x14ac:dyDescent="0.35"/>
    <row r="1308" s="15" customFormat="1" x14ac:dyDescent="0.35"/>
    <row r="1309" s="15" customFormat="1" x14ac:dyDescent="0.35"/>
    <row r="1310" s="15" customFormat="1" x14ac:dyDescent="0.35"/>
    <row r="1311" s="15" customFormat="1" x14ac:dyDescent="0.35"/>
    <row r="1312" s="15" customFormat="1" x14ac:dyDescent="0.35"/>
    <row r="1313" s="15" customFormat="1" x14ac:dyDescent="0.35"/>
    <row r="1314" s="15" customFormat="1" x14ac:dyDescent="0.35"/>
    <row r="1315" s="15" customFormat="1" x14ac:dyDescent="0.35"/>
    <row r="1316" s="15" customFormat="1" x14ac:dyDescent="0.35"/>
    <row r="1317" s="15" customFormat="1" x14ac:dyDescent="0.35"/>
    <row r="1318" s="15" customFormat="1" x14ac:dyDescent="0.35"/>
    <row r="1319" s="15" customFormat="1" x14ac:dyDescent="0.35"/>
    <row r="1320" s="15" customFormat="1" x14ac:dyDescent="0.35"/>
    <row r="1321" s="15" customFormat="1" x14ac:dyDescent="0.35"/>
    <row r="1322" s="15" customFormat="1" x14ac:dyDescent="0.35"/>
    <row r="1323" s="15" customFormat="1" x14ac:dyDescent="0.35"/>
    <row r="1324" s="15" customFormat="1" x14ac:dyDescent="0.35"/>
    <row r="1325" s="15" customFormat="1" x14ac:dyDescent="0.35"/>
    <row r="1326" s="15" customFormat="1" x14ac:dyDescent="0.35"/>
    <row r="1327" s="15" customFormat="1" x14ac:dyDescent="0.35"/>
    <row r="1328" s="15" customFormat="1" x14ac:dyDescent="0.35"/>
    <row r="1329" s="15" customFormat="1" x14ac:dyDescent="0.35"/>
    <row r="1330" s="15" customFormat="1" x14ac:dyDescent="0.35"/>
    <row r="1331" s="15" customFormat="1" x14ac:dyDescent="0.35"/>
    <row r="1332" s="15" customFormat="1" x14ac:dyDescent="0.35"/>
    <row r="1333" s="15" customFormat="1" x14ac:dyDescent="0.35"/>
    <row r="1334" s="15" customFormat="1" x14ac:dyDescent="0.35"/>
    <row r="1335" s="15" customFormat="1" x14ac:dyDescent="0.35"/>
    <row r="1336" s="15" customFormat="1" x14ac:dyDescent="0.35"/>
    <row r="1337" s="15" customFormat="1" x14ac:dyDescent="0.35"/>
    <row r="1338" s="15" customFormat="1" x14ac:dyDescent="0.35"/>
    <row r="1339" s="15" customFormat="1" x14ac:dyDescent="0.35"/>
    <row r="1340" s="15" customFormat="1" x14ac:dyDescent="0.35"/>
    <row r="1341" s="15" customFormat="1" x14ac:dyDescent="0.35"/>
    <row r="1342" s="15" customFormat="1" x14ac:dyDescent="0.35"/>
    <row r="1343" s="15" customFormat="1" x14ac:dyDescent="0.35"/>
    <row r="1344" s="15" customFormat="1" x14ac:dyDescent="0.35"/>
    <row r="1345" s="15" customFormat="1" x14ac:dyDescent="0.35"/>
    <row r="1346" s="15" customFormat="1" x14ac:dyDescent="0.35"/>
    <row r="1347" s="15" customFormat="1" x14ac:dyDescent="0.35"/>
    <row r="1348" s="15" customFormat="1" x14ac:dyDescent="0.35"/>
    <row r="1349" s="15" customFormat="1" x14ac:dyDescent="0.35"/>
    <row r="1350" s="15" customFormat="1" x14ac:dyDescent="0.35"/>
    <row r="1351" s="15" customFormat="1" x14ac:dyDescent="0.35"/>
    <row r="1352" s="15" customFormat="1" x14ac:dyDescent="0.35"/>
    <row r="1353" s="15" customFormat="1" x14ac:dyDescent="0.35"/>
    <row r="1354" s="15" customFormat="1" x14ac:dyDescent="0.35"/>
    <row r="1355" s="15" customFormat="1" x14ac:dyDescent="0.35"/>
    <row r="1356" s="15" customFormat="1" x14ac:dyDescent="0.35"/>
    <row r="1357" s="15" customFormat="1" x14ac:dyDescent="0.35"/>
    <row r="1358" s="15" customFormat="1" x14ac:dyDescent="0.35"/>
    <row r="1359" s="15" customFormat="1" x14ac:dyDescent="0.35"/>
    <row r="1360" s="15" customFormat="1" x14ac:dyDescent="0.35"/>
    <row r="1361" s="15" customFormat="1" x14ac:dyDescent="0.35"/>
    <row r="1362" s="15" customFormat="1" x14ac:dyDescent="0.35"/>
    <row r="1363" s="15" customFormat="1" x14ac:dyDescent="0.35"/>
    <row r="1364" s="15" customFormat="1" x14ac:dyDescent="0.35"/>
    <row r="1365" s="15" customFormat="1" x14ac:dyDescent="0.35"/>
    <row r="1366" s="15" customFormat="1" x14ac:dyDescent="0.35"/>
    <row r="1367" s="15" customFormat="1" x14ac:dyDescent="0.35"/>
    <row r="1368" s="15" customFormat="1" x14ac:dyDescent="0.35"/>
    <row r="1369" s="15" customFormat="1" x14ac:dyDescent="0.35"/>
    <row r="1370" s="15" customFormat="1" x14ac:dyDescent="0.35"/>
    <row r="1371" s="15" customFormat="1" x14ac:dyDescent="0.35"/>
    <row r="1372" s="15" customFormat="1" x14ac:dyDescent="0.35"/>
    <row r="1373" s="15" customFormat="1" x14ac:dyDescent="0.35"/>
    <row r="1374" s="15" customFormat="1" x14ac:dyDescent="0.35"/>
    <row r="1375" s="15" customFormat="1" x14ac:dyDescent="0.35"/>
    <row r="1376" s="15" customFormat="1" x14ac:dyDescent="0.35"/>
    <row r="1377" s="15" customFormat="1" x14ac:dyDescent="0.35"/>
    <row r="1378" s="15" customFormat="1" x14ac:dyDescent="0.35"/>
    <row r="1379" s="15" customFormat="1" x14ac:dyDescent="0.35"/>
    <row r="1380" s="15" customFormat="1" x14ac:dyDescent="0.35"/>
    <row r="1381" s="15" customFormat="1" x14ac:dyDescent="0.35"/>
    <row r="1382" s="15" customFormat="1" x14ac:dyDescent="0.35"/>
    <row r="1383" s="15" customFormat="1" x14ac:dyDescent="0.35"/>
    <row r="1384" s="15" customFormat="1" x14ac:dyDescent="0.35"/>
    <row r="1385" s="15" customFormat="1" x14ac:dyDescent="0.35"/>
    <row r="1386" s="15" customFormat="1" x14ac:dyDescent="0.35"/>
    <row r="1387" s="15" customFormat="1" x14ac:dyDescent="0.35"/>
    <row r="1388" s="15" customFormat="1" x14ac:dyDescent="0.35"/>
    <row r="1389" s="15" customFormat="1" x14ac:dyDescent="0.35"/>
    <row r="1390" s="15" customFormat="1" x14ac:dyDescent="0.35"/>
    <row r="1391" s="15" customFormat="1" x14ac:dyDescent="0.35"/>
    <row r="1392" s="15" customFormat="1" x14ac:dyDescent="0.35"/>
    <row r="1393" s="15" customFormat="1" x14ac:dyDescent="0.35"/>
    <row r="1394" s="15" customFormat="1" x14ac:dyDescent="0.35"/>
    <row r="1395" s="15" customFormat="1" x14ac:dyDescent="0.35"/>
    <row r="1396" s="15" customFormat="1" x14ac:dyDescent="0.35"/>
    <row r="1397" s="15" customFormat="1" x14ac:dyDescent="0.35"/>
    <row r="1398" s="15" customFormat="1" x14ac:dyDescent="0.35"/>
    <row r="1399" s="15" customFormat="1" x14ac:dyDescent="0.35"/>
    <row r="1400" s="15" customFormat="1" x14ac:dyDescent="0.35"/>
    <row r="1401" s="15" customFormat="1" x14ac:dyDescent="0.35"/>
    <row r="1402" s="15" customFormat="1" x14ac:dyDescent="0.35"/>
    <row r="1403" s="15" customFormat="1" x14ac:dyDescent="0.35"/>
    <row r="1404" s="15" customFormat="1" x14ac:dyDescent="0.35"/>
    <row r="1405" s="15" customFormat="1" x14ac:dyDescent="0.35"/>
    <row r="1406" s="15" customFormat="1" x14ac:dyDescent="0.35"/>
    <row r="1407" s="15" customFormat="1" x14ac:dyDescent="0.35"/>
    <row r="1408" s="15" customFormat="1" x14ac:dyDescent="0.35"/>
    <row r="1409" s="15" customFormat="1" x14ac:dyDescent="0.35"/>
    <row r="1410" s="15" customFormat="1" x14ac:dyDescent="0.35"/>
    <row r="1411" s="15" customFormat="1" x14ac:dyDescent="0.35"/>
    <row r="1412" s="15" customFormat="1" x14ac:dyDescent="0.35"/>
    <row r="1413" s="15" customFormat="1" x14ac:dyDescent="0.35"/>
    <row r="1414" s="15" customFormat="1" x14ac:dyDescent="0.35"/>
    <row r="1415" s="15" customFormat="1" x14ac:dyDescent="0.35"/>
    <row r="1416" s="15" customFormat="1" x14ac:dyDescent="0.35"/>
    <row r="1417" s="15" customFormat="1" x14ac:dyDescent="0.35"/>
    <row r="1418" s="15" customFormat="1" x14ac:dyDescent="0.35"/>
    <row r="1419" s="15" customFormat="1" x14ac:dyDescent="0.35"/>
    <row r="1420" s="15" customFormat="1" x14ac:dyDescent="0.35"/>
    <row r="1421" s="15" customFormat="1" x14ac:dyDescent="0.35"/>
    <row r="1422" s="15" customFormat="1" x14ac:dyDescent="0.35"/>
    <row r="1423" s="15" customFormat="1" x14ac:dyDescent="0.35"/>
    <row r="1424" s="15" customFormat="1" x14ac:dyDescent="0.35"/>
    <row r="1425" s="15" customFormat="1" x14ac:dyDescent="0.35"/>
    <row r="1426" s="15" customFormat="1" x14ac:dyDescent="0.35"/>
    <row r="1427" s="15" customFormat="1" x14ac:dyDescent="0.35"/>
    <row r="1428" s="15" customFormat="1" x14ac:dyDescent="0.35"/>
    <row r="1429" s="15" customFormat="1" x14ac:dyDescent="0.35"/>
    <row r="1430" s="15" customFormat="1" x14ac:dyDescent="0.35"/>
    <row r="1431" s="15" customFormat="1" x14ac:dyDescent="0.35"/>
    <row r="1432" s="15" customFormat="1" x14ac:dyDescent="0.35"/>
    <row r="1433" s="15" customFormat="1" x14ac:dyDescent="0.35"/>
    <row r="1434" s="15" customFormat="1" x14ac:dyDescent="0.35"/>
    <row r="1435" s="15" customFormat="1" x14ac:dyDescent="0.35"/>
    <row r="1436" s="15" customFormat="1" x14ac:dyDescent="0.35"/>
    <row r="1437" s="15" customFormat="1" x14ac:dyDescent="0.35"/>
    <row r="1438" s="15" customFormat="1" x14ac:dyDescent="0.35"/>
    <row r="1439" s="15" customFormat="1" x14ac:dyDescent="0.35"/>
    <row r="1440" s="15" customFormat="1" x14ac:dyDescent="0.35"/>
    <row r="1441" s="15" customFormat="1" x14ac:dyDescent="0.35"/>
    <row r="1442" s="15" customFormat="1" x14ac:dyDescent="0.35"/>
    <row r="1443" s="15" customFormat="1" x14ac:dyDescent="0.35"/>
    <row r="1444" s="15" customFormat="1" x14ac:dyDescent="0.35"/>
    <row r="1445" s="15" customFormat="1" x14ac:dyDescent="0.35"/>
    <row r="1446" s="15" customFormat="1" x14ac:dyDescent="0.35"/>
    <row r="1447" s="15" customFormat="1" x14ac:dyDescent="0.35"/>
    <row r="1448" s="15" customFormat="1" x14ac:dyDescent="0.35"/>
    <row r="1449" s="15" customFormat="1" x14ac:dyDescent="0.35"/>
    <row r="1450" s="15" customFormat="1" x14ac:dyDescent="0.35"/>
    <row r="1451" s="15" customFormat="1" x14ac:dyDescent="0.35"/>
    <row r="1452" s="15" customFormat="1" x14ac:dyDescent="0.35"/>
    <row r="1453" s="15" customFormat="1" x14ac:dyDescent="0.35"/>
    <row r="1454" s="15" customFormat="1" x14ac:dyDescent="0.35"/>
    <row r="1455" s="15" customFormat="1" x14ac:dyDescent="0.35"/>
    <row r="1456" s="15" customFormat="1" x14ac:dyDescent="0.35"/>
    <row r="1457" s="15" customFormat="1" x14ac:dyDescent="0.35"/>
    <row r="1458" s="15" customFormat="1" x14ac:dyDescent="0.35"/>
    <row r="1459" s="15" customFormat="1" x14ac:dyDescent="0.35"/>
    <row r="1460" s="15" customFormat="1" x14ac:dyDescent="0.35"/>
    <row r="1461" s="15" customFormat="1" x14ac:dyDescent="0.35"/>
    <row r="1462" s="15" customFormat="1" x14ac:dyDescent="0.35"/>
    <row r="1463" s="15" customFormat="1" x14ac:dyDescent="0.35"/>
    <row r="1464" s="15" customFormat="1" x14ac:dyDescent="0.35"/>
    <row r="1465" s="15" customFormat="1" x14ac:dyDescent="0.35"/>
    <row r="1466" s="15" customFormat="1" x14ac:dyDescent="0.35"/>
    <row r="1467" s="15" customFormat="1" x14ac:dyDescent="0.35"/>
    <row r="1468" s="15" customFormat="1" x14ac:dyDescent="0.35"/>
    <row r="1469" s="15" customFormat="1" x14ac:dyDescent="0.35"/>
    <row r="1470" s="15" customFormat="1" x14ac:dyDescent="0.35"/>
    <row r="1471" s="15" customFormat="1" x14ac:dyDescent="0.35"/>
    <row r="1472" s="15" customFormat="1" x14ac:dyDescent="0.35"/>
    <row r="1473" s="15" customFormat="1" x14ac:dyDescent="0.35"/>
    <row r="1474" s="15" customFormat="1" x14ac:dyDescent="0.35"/>
    <row r="1475" s="15" customFormat="1" x14ac:dyDescent="0.35"/>
    <row r="1476" s="15" customFormat="1" x14ac:dyDescent="0.35"/>
    <row r="1477" s="15" customFormat="1" x14ac:dyDescent="0.35"/>
    <row r="1478" s="15" customFormat="1" x14ac:dyDescent="0.35"/>
    <row r="1479" s="15" customFormat="1" x14ac:dyDescent="0.35"/>
    <row r="1480" s="15" customFormat="1" x14ac:dyDescent="0.35"/>
    <row r="1481" s="15" customFormat="1" x14ac:dyDescent="0.35"/>
    <row r="1482" s="15" customFormat="1" x14ac:dyDescent="0.35"/>
    <row r="1483" s="15" customFormat="1" x14ac:dyDescent="0.35"/>
    <row r="1484" s="15" customFormat="1" x14ac:dyDescent="0.35"/>
    <row r="1485" s="15" customFormat="1" x14ac:dyDescent="0.35"/>
    <row r="1486" s="15" customFormat="1" x14ac:dyDescent="0.35"/>
    <row r="1487" s="15" customFormat="1" x14ac:dyDescent="0.35"/>
    <row r="1488" s="15" customFormat="1" x14ac:dyDescent="0.35"/>
    <row r="1489" s="15" customFormat="1" x14ac:dyDescent="0.35"/>
    <row r="1490" s="15" customFormat="1" x14ac:dyDescent="0.35"/>
    <row r="1491" s="15" customFormat="1" x14ac:dyDescent="0.35"/>
    <row r="1492" s="15" customFormat="1" x14ac:dyDescent="0.35"/>
    <row r="1493" s="15" customFormat="1" x14ac:dyDescent="0.35"/>
    <row r="1494" s="15" customFormat="1" x14ac:dyDescent="0.35"/>
    <row r="1495" s="15" customFormat="1" x14ac:dyDescent="0.35"/>
    <row r="1496" s="15" customFormat="1" x14ac:dyDescent="0.35"/>
    <row r="1497" s="15" customFormat="1" x14ac:dyDescent="0.35"/>
    <row r="1498" s="15" customFormat="1" x14ac:dyDescent="0.35"/>
    <row r="1499" s="15" customFormat="1" x14ac:dyDescent="0.35"/>
    <row r="1500" s="15" customFormat="1" x14ac:dyDescent="0.35"/>
    <row r="1501" s="15" customFormat="1" x14ac:dyDescent="0.35"/>
    <row r="1502" s="15" customFormat="1" x14ac:dyDescent="0.35"/>
    <row r="1503" s="15" customFormat="1" x14ac:dyDescent="0.35"/>
    <row r="1504" s="15" customFormat="1" x14ac:dyDescent="0.35"/>
    <row r="1505" s="15" customFormat="1" x14ac:dyDescent="0.35"/>
    <row r="1506" s="15" customFormat="1" x14ac:dyDescent="0.35"/>
    <row r="1507" s="15" customFormat="1" x14ac:dyDescent="0.35"/>
    <row r="1508" s="15" customFormat="1" x14ac:dyDescent="0.35"/>
    <row r="1509" s="15" customFormat="1" x14ac:dyDescent="0.35"/>
    <row r="1510" s="15" customFormat="1" x14ac:dyDescent="0.35"/>
    <row r="1511" s="15" customFormat="1" x14ac:dyDescent="0.35"/>
    <row r="1512" s="15" customFormat="1" x14ac:dyDescent="0.35"/>
    <row r="1513" s="15" customFormat="1" x14ac:dyDescent="0.35"/>
    <row r="1514" s="15" customFormat="1" x14ac:dyDescent="0.35"/>
    <row r="1515" s="15" customFormat="1" x14ac:dyDescent="0.35"/>
    <row r="1516" s="15" customFormat="1" x14ac:dyDescent="0.35"/>
    <row r="1517" s="15" customFormat="1" x14ac:dyDescent="0.35"/>
    <row r="1518" s="15" customFormat="1" x14ac:dyDescent="0.35"/>
    <row r="1519" s="15" customFormat="1" x14ac:dyDescent="0.35"/>
    <row r="1520" s="15" customFormat="1" x14ac:dyDescent="0.35"/>
    <row r="1521" s="15" customFormat="1" x14ac:dyDescent="0.35"/>
    <row r="1522" s="15" customFormat="1" x14ac:dyDescent="0.35"/>
    <row r="1523" s="15" customFormat="1" x14ac:dyDescent="0.35"/>
    <row r="1524" s="15" customFormat="1" x14ac:dyDescent="0.35"/>
    <row r="1525" s="15" customFormat="1" x14ac:dyDescent="0.35"/>
    <row r="1526" s="15" customFormat="1" x14ac:dyDescent="0.35"/>
    <row r="1527" s="15" customFormat="1" x14ac:dyDescent="0.35"/>
    <row r="1528" s="15" customFormat="1" x14ac:dyDescent="0.35"/>
    <row r="1529" s="15" customFormat="1" x14ac:dyDescent="0.35"/>
    <row r="1530" s="15" customFormat="1" x14ac:dyDescent="0.35"/>
    <row r="1531" s="15" customFormat="1" x14ac:dyDescent="0.35"/>
    <row r="1532" s="15" customFormat="1" x14ac:dyDescent="0.35"/>
    <row r="1533" s="15" customFormat="1" x14ac:dyDescent="0.35"/>
    <row r="1534" s="15" customFormat="1" x14ac:dyDescent="0.35"/>
    <row r="1535" s="15" customFormat="1" x14ac:dyDescent="0.35"/>
    <row r="1536" s="15" customFormat="1" x14ac:dyDescent="0.35"/>
    <row r="1537" s="15" customFormat="1" x14ac:dyDescent="0.35"/>
    <row r="1538" s="15" customFormat="1" x14ac:dyDescent="0.35"/>
    <row r="1539" s="15" customFormat="1" x14ac:dyDescent="0.35"/>
    <row r="1540" s="15" customFormat="1" x14ac:dyDescent="0.35"/>
    <row r="1541" s="15" customFormat="1" x14ac:dyDescent="0.35"/>
    <row r="1542" s="15" customFormat="1" x14ac:dyDescent="0.35"/>
    <row r="1543" s="15" customFormat="1" x14ac:dyDescent="0.35"/>
    <row r="1544" s="15" customFormat="1" x14ac:dyDescent="0.35"/>
    <row r="1545" s="15" customFormat="1" x14ac:dyDescent="0.35"/>
    <row r="1546" s="15" customFormat="1" x14ac:dyDescent="0.35"/>
    <row r="1547" s="15" customFormat="1" x14ac:dyDescent="0.35"/>
    <row r="1548" s="15" customFormat="1" x14ac:dyDescent="0.35"/>
    <row r="1549" s="15" customFormat="1" x14ac:dyDescent="0.35"/>
    <row r="1550" s="15" customFormat="1" x14ac:dyDescent="0.35"/>
    <row r="1551" s="15" customFormat="1" x14ac:dyDescent="0.35"/>
    <row r="1552" s="15" customFormat="1" x14ac:dyDescent="0.35"/>
    <row r="1553" s="15" customFormat="1" x14ac:dyDescent="0.35"/>
    <row r="1554" s="15" customFormat="1" x14ac:dyDescent="0.35"/>
    <row r="1555" s="15" customFormat="1" x14ac:dyDescent="0.35"/>
    <row r="1556" s="15" customFormat="1" x14ac:dyDescent="0.35"/>
    <row r="1557" s="15" customFormat="1" x14ac:dyDescent="0.35"/>
    <row r="1558" s="15" customFormat="1" x14ac:dyDescent="0.35"/>
    <row r="1559" s="15" customFormat="1" x14ac:dyDescent="0.35"/>
    <row r="1560" s="15" customFormat="1" x14ac:dyDescent="0.35"/>
    <row r="1561" s="15" customFormat="1" x14ac:dyDescent="0.35"/>
    <row r="1562" s="15" customFormat="1" x14ac:dyDescent="0.35"/>
    <row r="1563" s="15" customFormat="1" x14ac:dyDescent="0.35"/>
    <row r="1564" s="15" customFormat="1" x14ac:dyDescent="0.35"/>
    <row r="1565" s="15" customFormat="1" x14ac:dyDescent="0.35"/>
    <row r="1566" s="15" customFormat="1" x14ac:dyDescent="0.35"/>
    <row r="1567" s="15" customFormat="1" x14ac:dyDescent="0.35"/>
    <row r="1568" s="15" customFormat="1" x14ac:dyDescent="0.35"/>
    <row r="1569" s="15" customFormat="1" x14ac:dyDescent="0.35"/>
    <row r="1570" s="15" customFormat="1" x14ac:dyDescent="0.35"/>
    <row r="1571" s="15" customFormat="1" x14ac:dyDescent="0.35"/>
    <row r="1572" s="15" customFormat="1" x14ac:dyDescent="0.35"/>
    <row r="1573" s="15" customFormat="1" x14ac:dyDescent="0.35"/>
    <row r="1574" s="15" customFormat="1" x14ac:dyDescent="0.35"/>
    <row r="1575" s="15" customFormat="1" x14ac:dyDescent="0.35"/>
    <row r="1576" s="15" customFormat="1" x14ac:dyDescent="0.35"/>
    <row r="1577" s="15" customFormat="1" x14ac:dyDescent="0.35"/>
    <row r="1578" s="15" customFormat="1" x14ac:dyDescent="0.35"/>
    <row r="1579" s="15" customFormat="1" x14ac:dyDescent="0.35"/>
    <row r="1580" s="15" customFormat="1" x14ac:dyDescent="0.35"/>
    <row r="1581" s="15" customFormat="1" x14ac:dyDescent="0.35"/>
    <row r="1582" s="15" customFormat="1" x14ac:dyDescent="0.35"/>
    <row r="1583" s="15" customFormat="1" x14ac:dyDescent="0.35"/>
    <row r="1584" s="15" customFormat="1" x14ac:dyDescent="0.35"/>
    <row r="1585" s="15" customFormat="1" x14ac:dyDescent="0.35"/>
    <row r="1586" s="15" customFormat="1" x14ac:dyDescent="0.35"/>
    <row r="1587" s="15" customFormat="1" x14ac:dyDescent="0.35"/>
    <row r="1588" s="15" customFormat="1" x14ac:dyDescent="0.35"/>
    <row r="1589" s="15" customFormat="1" x14ac:dyDescent="0.35"/>
    <row r="1590" s="15" customFormat="1" x14ac:dyDescent="0.35"/>
    <row r="1591" s="15" customFormat="1" x14ac:dyDescent="0.35"/>
    <row r="1592" s="15" customFormat="1" x14ac:dyDescent="0.35"/>
    <row r="1593" s="15" customFormat="1" x14ac:dyDescent="0.35"/>
    <row r="1594" s="15" customFormat="1" x14ac:dyDescent="0.35"/>
    <row r="1595" s="15" customFormat="1" x14ac:dyDescent="0.35"/>
    <row r="1596" s="15" customFormat="1" x14ac:dyDescent="0.35"/>
    <row r="1597" s="15" customFormat="1" x14ac:dyDescent="0.35"/>
    <row r="1598" s="15" customFormat="1" x14ac:dyDescent="0.35"/>
    <row r="1599" s="15" customFormat="1" x14ac:dyDescent="0.35"/>
    <row r="1600" s="15" customFormat="1" x14ac:dyDescent="0.35"/>
    <row r="1601" s="15" customFormat="1" x14ac:dyDescent="0.35"/>
    <row r="1602" s="15" customFormat="1" x14ac:dyDescent="0.35"/>
    <row r="1603" s="15" customFormat="1" x14ac:dyDescent="0.35"/>
    <row r="1604" s="15" customFormat="1" x14ac:dyDescent="0.35"/>
    <row r="1605" s="15" customFormat="1" x14ac:dyDescent="0.35"/>
    <row r="1606" s="15" customFormat="1" x14ac:dyDescent="0.35"/>
    <row r="1607" s="15" customFormat="1" x14ac:dyDescent="0.35"/>
    <row r="1608" s="15" customFormat="1" x14ac:dyDescent="0.35"/>
    <row r="1609" s="15" customFormat="1" x14ac:dyDescent="0.35"/>
    <row r="1610" s="15" customFormat="1" x14ac:dyDescent="0.35"/>
    <row r="1611" s="15" customFormat="1" x14ac:dyDescent="0.35"/>
    <row r="1612" s="15" customFormat="1" x14ac:dyDescent="0.35"/>
    <row r="1613" s="15" customFormat="1" x14ac:dyDescent="0.35"/>
    <row r="1614" s="15" customFormat="1" x14ac:dyDescent="0.35"/>
    <row r="1615" s="15" customFormat="1" x14ac:dyDescent="0.35"/>
    <row r="1616" s="15" customFormat="1" x14ac:dyDescent="0.35"/>
    <row r="1617" s="15" customFormat="1" x14ac:dyDescent="0.35"/>
    <row r="1618" s="15" customFormat="1" x14ac:dyDescent="0.35"/>
    <row r="1619" s="15" customFormat="1" x14ac:dyDescent="0.35"/>
    <row r="1620" s="15" customFormat="1" x14ac:dyDescent="0.35"/>
    <row r="1621" s="15" customFormat="1" x14ac:dyDescent="0.35"/>
    <row r="1622" s="15" customFormat="1" x14ac:dyDescent="0.35"/>
    <row r="1623" s="15" customFormat="1" x14ac:dyDescent="0.35"/>
    <row r="1624" s="15" customFormat="1" x14ac:dyDescent="0.35"/>
    <row r="1625" s="15" customFormat="1" x14ac:dyDescent="0.35"/>
    <row r="1626" s="15" customFormat="1" x14ac:dyDescent="0.35"/>
    <row r="1627" s="15" customFormat="1" x14ac:dyDescent="0.35"/>
    <row r="1628" s="15" customFormat="1" x14ac:dyDescent="0.35"/>
    <row r="1629" s="15" customFormat="1" x14ac:dyDescent="0.35"/>
    <row r="1630" s="15" customFormat="1" x14ac:dyDescent="0.35"/>
    <row r="1631" s="15" customFormat="1" x14ac:dyDescent="0.35"/>
    <row r="1632" s="15" customFormat="1" x14ac:dyDescent="0.35"/>
    <row r="1633" s="15" customFormat="1" x14ac:dyDescent="0.35"/>
    <row r="1634" s="15" customFormat="1" x14ac:dyDescent="0.35"/>
    <row r="1635" s="15" customFormat="1" x14ac:dyDescent="0.35"/>
    <row r="1636" s="15" customFormat="1" x14ac:dyDescent="0.35"/>
    <row r="1637" s="15" customFormat="1" x14ac:dyDescent="0.35"/>
    <row r="1638" s="15" customFormat="1" x14ac:dyDescent="0.35"/>
    <row r="1639" s="15" customFormat="1" x14ac:dyDescent="0.35"/>
    <row r="1640" s="15" customFormat="1" x14ac:dyDescent="0.35"/>
    <row r="1641" s="15" customFormat="1" x14ac:dyDescent="0.35"/>
    <row r="1642" s="15" customFormat="1" x14ac:dyDescent="0.35"/>
    <row r="1643" s="15" customFormat="1" x14ac:dyDescent="0.35"/>
    <row r="1644" s="15" customFormat="1" x14ac:dyDescent="0.35"/>
    <row r="1645" s="15" customFormat="1" x14ac:dyDescent="0.35"/>
    <row r="1646" s="15" customFormat="1" x14ac:dyDescent="0.35"/>
    <row r="1647" s="15" customFormat="1" x14ac:dyDescent="0.35"/>
    <row r="1648" s="15" customFormat="1" x14ac:dyDescent="0.35"/>
    <row r="1649" s="15" customFormat="1" x14ac:dyDescent="0.35"/>
    <row r="1650" s="15" customFormat="1" x14ac:dyDescent="0.35"/>
    <row r="1651" s="15" customFormat="1" x14ac:dyDescent="0.35"/>
    <row r="1652" s="15" customFormat="1" x14ac:dyDescent="0.35"/>
    <row r="1653" s="15" customFormat="1" x14ac:dyDescent="0.35"/>
    <row r="1654" s="15" customFormat="1" x14ac:dyDescent="0.35"/>
    <row r="1655" s="15" customFormat="1" x14ac:dyDescent="0.35"/>
    <row r="1656" s="15" customFormat="1" x14ac:dyDescent="0.35"/>
    <row r="1657" s="15" customFormat="1" x14ac:dyDescent="0.35"/>
    <row r="1658" s="15" customFormat="1" x14ac:dyDescent="0.35"/>
    <row r="1659" s="15" customFormat="1" x14ac:dyDescent="0.35"/>
    <row r="1660" s="15" customFormat="1" x14ac:dyDescent="0.35"/>
    <row r="1661" s="15" customFormat="1" x14ac:dyDescent="0.35"/>
    <row r="1662" s="15" customFormat="1" x14ac:dyDescent="0.35"/>
    <row r="1663" s="15" customFormat="1" x14ac:dyDescent="0.35"/>
    <row r="1664" s="15" customFormat="1" x14ac:dyDescent="0.35"/>
    <row r="1665" s="15" customFormat="1" x14ac:dyDescent="0.35"/>
    <row r="1666" s="15" customFormat="1" x14ac:dyDescent="0.35"/>
    <row r="1667" s="15" customFormat="1" x14ac:dyDescent="0.35"/>
    <row r="1668" s="15" customFormat="1" x14ac:dyDescent="0.35"/>
    <row r="1669" s="15" customFormat="1" x14ac:dyDescent="0.35"/>
    <row r="1670" s="15" customFormat="1" x14ac:dyDescent="0.35"/>
    <row r="1671" s="15" customFormat="1" x14ac:dyDescent="0.35"/>
    <row r="1672" s="15" customFormat="1" x14ac:dyDescent="0.35"/>
    <row r="1673" s="15" customFormat="1" x14ac:dyDescent="0.35"/>
    <row r="1674" s="15" customFormat="1" x14ac:dyDescent="0.35"/>
    <row r="1675" s="15" customFormat="1" x14ac:dyDescent="0.35"/>
    <row r="1676" s="15" customFormat="1" x14ac:dyDescent="0.35"/>
    <row r="1677" s="15" customFormat="1" x14ac:dyDescent="0.35"/>
    <row r="1678" s="15" customFormat="1" x14ac:dyDescent="0.35"/>
    <row r="1679" s="15" customFormat="1" x14ac:dyDescent="0.35"/>
    <row r="1680" s="15" customFormat="1" x14ac:dyDescent="0.35"/>
    <row r="1681" s="15" customFormat="1" x14ac:dyDescent="0.35"/>
    <row r="1682" s="15" customFormat="1" x14ac:dyDescent="0.35"/>
    <row r="1683" s="15" customFormat="1" x14ac:dyDescent="0.35"/>
    <row r="1684" s="15" customFormat="1" x14ac:dyDescent="0.35"/>
    <row r="1685" s="15" customFormat="1" x14ac:dyDescent="0.35"/>
    <row r="1686" s="15" customFormat="1" x14ac:dyDescent="0.35"/>
    <row r="1687" s="15" customFormat="1" x14ac:dyDescent="0.35"/>
    <row r="1688" s="15" customFormat="1" x14ac:dyDescent="0.35"/>
    <row r="1689" s="15" customFormat="1" x14ac:dyDescent="0.35"/>
    <row r="1690" s="15" customFormat="1" x14ac:dyDescent="0.35"/>
    <row r="1691" s="15" customFormat="1" x14ac:dyDescent="0.35"/>
    <row r="1692" s="15" customFormat="1" x14ac:dyDescent="0.35"/>
    <row r="1693" s="15" customFormat="1" x14ac:dyDescent="0.35"/>
    <row r="1694" s="15" customFormat="1" x14ac:dyDescent="0.35"/>
    <row r="1695" s="15" customFormat="1" x14ac:dyDescent="0.35"/>
    <row r="1696" s="15" customFormat="1" x14ac:dyDescent="0.35"/>
    <row r="1697" s="15" customFormat="1" x14ac:dyDescent="0.35"/>
    <row r="1698" s="15" customFormat="1" x14ac:dyDescent="0.35"/>
    <row r="1699" s="15" customFormat="1" x14ac:dyDescent="0.35"/>
    <row r="1700" s="15" customFormat="1" x14ac:dyDescent="0.35"/>
    <row r="1701" s="15" customFormat="1" x14ac:dyDescent="0.35"/>
    <row r="1702" s="15" customFormat="1" x14ac:dyDescent="0.35"/>
    <row r="1703" s="15" customFormat="1" x14ac:dyDescent="0.35"/>
    <row r="1704" s="15" customFormat="1" x14ac:dyDescent="0.35"/>
    <row r="1705" s="15" customFormat="1" x14ac:dyDescent="0.35"/>
    <row r="1706" s="15" customFormat="1" x14ac:dyDescent="0.35"/>
    <row r="1707" s="15" customFormat="1" x14ac:dyDescent="0.35"/>
    <row r="1708" s="15" customFormat="1" x14ac:dyDescent="0.35"/>
    <row r="1709" s="15" customFormat="1" x14ac:dyDescent="0.35"/>
    <row r="1710" s="15" customFormat="1" x14ac:dyDescent="0.35"/>
    <row r="1711" s="15" customFormat="1" x14ac:dyDescent="0.35"/>
    <row r="1712" s="15" customFormat="1" x14ac:dyDescent="0.35"/>
    <row r="1713" s="15" customFormat="1" x14ac:dyDescent="0.35"/>
    <row r="1714" s="15" customFormat="1" x14ac:dyDescent="0.35"/>
    <row r="1715" s="15" customFormat="1" x14ac:dyDescent="0.35"/>
    <row r="1716" s="15" customFormat="1" x14ac:dyDescent="0.35"/>
    <row r="1717" s="15" customFormat="1" x14ac:dyDescent="0.35"/>
    <row r="1718" s="15" customFormat="1" x14ac:dyDescent="0.35"/>
    <row r="1719" s="15" customFormat="1" x14ac:dyDescent="0.35"/>
    <row r="1720" s="15" customFormat="1" x14ac:dyDescent="0.35"/>
    <row r="1721" s="15" customFormat="1" x14ac:dyDescent="0.35"/>
    <row r="1722" s="15" customFormat="1" x14ac:dyDescent="0.35"/>
    <row r="1723" s="15" customFormat="1" x14ac:dyDescent="0.35"/>
    <row r="1724" s="15" customFormat="1" x14ac:dyDescent="0.35"/>
    <row r="1725" s="15" customFormat="1" x14ac:dyDescent="0.35"/>
    <row r="1726" s="15" customFormat="1" x14ac:dyDescent="0.35"/>
    <row r="1727" s="15" customFormat="1" x14ac:dyDescent="0.35"/>
    <row r="1728" s="15" customFormat="1" x14ac:dyDescent="0.35"/>
    <row r="1729" s="15" customFormat="1" x14ac:dyDescent="0.35"/>
    <row r="1730" s="15" customFormat="1" x14ac:dyDescent="0.35"/>
    <row r="1731" s="15" customFormat="1" x14ac:dyDescent="0.35"/>
    <row r="1732" s="15" customFormat="1" x14ac:dyDescent="0.35"/>
    <row r="1733" s="15" customFormat="1" x14ac:dyDescent="0.35"/>
    <row r="1734" s="15" customFormat="1" x14ac:dyDescent="0.35"/>
    <row r="1735" s="15" customFormat="1" x14ac:dyDescent="0.35"/>
    <row r="1736" s="15" customFormat="1" x14ac:dyDescent="0.35"/>
    <row r="1737" s="15" customFormat="1" x14ac:dyDescent="0.35"/>
    <row r="1738" s="15" customFormat="1" x14ac:dyDescent="0.35"/>
    <row r="1739" s="15" customFormat="1" x14ac:dyDescent="0.35"/>
    <row r="1740" s="15" customFormat="1" x14ac:dyDescent="0.35"/>
    <row r="1741" s="15" customFormat="1" x14ac:dyDescent="0.35"/>
    <row r="1742" s="15" customFormat="1" x14ac:dyDescent="0.35"/>
    <row r="1743" s="15" customFormat="1" x14ac:dyDescent="0.35"/>
    <row r="1744" s="15" customFormat="1" x14ac:dyDescent="0.35"/>
    <row r="1745" s="15" customFormat="1" x14ac:dyDescent="0.35"/>
    <row r="1746" s="15" customFormat="1" x14ac:dyDescent="0.35"/>
    <row r="1747" s="15" customFormat="1" x14ac:dyDescent="0.35"/>
    <row r="1748" s="15" customFormat="1" x14ac:dyDescent="0.35"/>
    <row r="1749" s="15" customFormat="1" x14ac:dyDescent="0.35"/>
    <row r="1750" s="15" customFormat="1" x14ac:dyDescent="0.35"/>
    <row r="1751" s="15" customFormat="1" x14ac:dyDescent="0.35"/>
    <row r="1752" s="15" customFormat="1" x14ac:dyDescent="0.35"/>
    <row r="1753" s="15" customFormat="1" x14ac:dyDescent="0.35"/>
    <row r="1754" s="15" customFormat="1" x14ac:dyDescent="0.35"/>
    <row r="1755" s="15" customFormat="1" x14ac:dyDescent="0.35"/>
    <row r="1756" s="15" customFormat="1" x14ac:dyDescent="0.35"/>
    <row r="1757" s="15" customFormat="1" x14ac:dyDescent="0.35"/>
    <row r="1758" s="15" customFormat="1" x14ac:dyDescent="0.35"/>
    <row r="1759" s="15" customFormat="1" x14ac:dyDescent="0.35"/>
    <row r="1760" s="15" customFormat="1" x14ac:dyDescent="0.35"/>
    <row r="1761" s="15" customFormat="1" x14ac:dyDescent="0.35"/>
    <row r="1762" s="15" customFormat="1" x14ac:dyDescent="0.35"/>
    <row r="1763" s="15" customFormat="1" x14ac:dyDescent="0.35"/>
    <row r="1764" s="15" customFormat="1" x14ac:dyDescent="0.35"/>
    <row r="1765" s="15" customFormat="1" x14ac:dyDescent="0.35"/>
    <row r="1766" s="15" customFormat="1" x14ac:dyDescent="0.35"/>
    <row r="1767" s="15" customFormat="1" x14ac:dyDescent="0.35"/>
    <row r="1768" s="15" customFormat="1" x14ac:dyDescent="0.35"/>
    <row r="1769" s="15" customFormat="1" x14ac:dyDescent="0.35"/>
    <row r="1770" s="15" customFormat="1" x14ac:dyDescent="0.35"/>
    <row r="1771" s="15" customFormat="1" x14ac:dyDescent="0.35"/>
    <row r="1772" s="15" customFormat="1" x14ac:dyDescent="0.35"/>
    <row r="1773" s="15" customFormat="1" x14ac:dyDescent="0.35"/>
    <row r="1774" s="15" customFormat="1" x14ac:dyDescent="0.35"/>
    <row r="1775" s="15" customFormat="1" x14ac:dyDescent="0.35"/>
    <row r="1776" s="15" customFormat="1" x14ac:dyDescent="0.35"/>
    <row r="1777" s="15" customFormat="1" x14ac:dyDescent="0.35"/>
    <row r="1778" s="15" customFormat="1" x14ac:dyDescent="0.35"/>
    <row r="1779" s="15" customFormat="1" x14ac:dyDescent="0.35"/>
    <row r="1780" s="15" customFormat="1" x14ac:dyDescent="0.35"/>
    <row r="1781" s="15" customFormat="1" x14ac:dyDescent="0.35"/>
    <row r="1782" s="15" customFormat="1" x14ac:dyDescent="0.35"/>
    <row r="1783" s="15" customFormat="1" x14ac:dyDescent="0.35"/>
    <row r="1784" s="15" customFormat="1" x14ac:dyDescent="0.35"/>
    <row r="1785" s="15" customFormat="1" x14ac:dyDescent="0.35"/>
    <row r="1786" s="15" customFormat="1" x14ac:dyDescent="0.35"/>
    <row r="1787" s="15" customFormat="1" x14ac:dyDescent="0.35"/>
    <row r="1788" s="15" customFormat="1" x14ac:dyDescent="0.35"/>
    <row r="1789" s="15" customFormat="1" x14ac:dyDescent="0.35"/>
    <row r="1790" s="15" customFormat="1" x14ac:dyDescent="0.35"/>
    <row r="1791" s="15" customFormat="1" x14ac:dyDescent="0.35"/>
    <row r="1792" s="15" customFormat="1" x14ac:dyDescent="0.35"/>
    <row r="1793" s="15" customFormat="1" x14ac:dyDescent="0.35"/>
    <row r="1794" s="15" customFormat="1" x14ac:dyDescent="0.35"/>
    <row r="1795" s="15" customFormat="1" x14ac:dyDescent="0.35"/>
    <row r="1796" s="15" customFormat="1" x14ac:dyDescent="0.35"/>
    <row r="1797" s="15" customFormat="1" x14ac:dyDescent="0.35"/>
    <row r="1798" s="15" customFormat="1" x14ac:dyDescent="0.35"/>
    <row r="1799" s="15" customFormat="1" x14ac:dyDescent="0.35"/>
    <row r="1800" s="15" customFormat="1" x14ac:dyDescent="0.35"/>
    <row r="1801" s="15" customFormat="1" x14ac:dyDescent="0.35"/>
    <row r="1802" s="15" customFormat="1" x14ac:dyDescent="0.35"/>
    <row r="1803" s="15" customFormat="1" x14ac:dyDescent="0.35"/>
    <row r="1804" s="15" customFormat="1" x14ac:dyDescent="0.35"/>
    <row r="1805" s="15" customFormat="1" x14ac:dyDescent="0.35"/>
    <row r="1806" s="15" customFormat="1" x14ac:dyDescent="0.35"/>
    <row r="1807" s="15" customFormat="1" x14ac:dyDescent="0.35"/>
    <row r="1808" s="15" customFormat="1" x14ac:dyDescent="0.35"/>
    <row r="1809" s="15" customFormat="1" x14ac:dyDescent="0.35"/>
    <row r="1810" s="15" customFormat="1" x14ac:dyDescent="0.35"/>
    <row r="1811" s="15" customFormat="1" x14ac:dyDescent="0.35"/>
    <row r="1812" s="15" customFormat="1" x14ac:dyDescent="0.35"/>
    <row r="1813" s="15" customFormat="1" x14ac:dyDescent="0.35"/>
    <row r="1814" s="15" customFormat="1" x14ac:dyDescent="0.35"/>
    <row r="1815" s="15" customFormat="1" x14ac:dyDescent="0.35"/>
    <row r="1816" s="15" customFormat="1" x14ac:dyDescent="0.35"/>
    <row r="1817" s="15" customFormat="1" x14ac:dyDescent="0.35"/>
    <row r="1818" s="15" customFormat="1" x14ac:dyDescent="0.35"/>
    <row r="1819" s="15" customFormat="1" x14ac:dyDescent="0.35"/>
    <row r="1820" s="15" customFormat="1" x14ac:dyDescent="0.35"/>
    <row r="1821" s="15" customFormat="1" x14ac:dyDescent="0.35"/>
    <row r="1822" s="15" customFormat="1" x14ac:dyDescent="0.35"/>
    <row r="1823" s="15" customFormat="1" x14ac:dyDescent="0.35"/>
    <row r="1824" s="15" customFormat="1" x14ac:dyDescent="0.35"/>
    <row r="1825" s="15" customFormat="1" x14ac:dyDescent="0.35"/>
    <row r="1826" s="15" customFormat="1" x14ac:dyDescent="0.35"/>
    <row r="1827" s="15" customFormat="1" x14ac:dyDescent="0.35"/>
    <row r="1828" s="15" customFormat="1" x14ac:dyDescent="0.35"/>
    <row r="1829" s="15" customFormat="1" x14ac:dyDescent="0.35"/>
    <row r="1830" s="15" customFormat="1" x14ac:dyDescent="0.35"/>
    <row r="1831" s="15" customFormat="1" x14ac:dyDescent="0.35"/>
    <row r="1832" s="15" customFormat="1" x14ac:dyDescent="0.35"/>
    <row r="1833" s="15" customFormat="1" x14ac:dyDescent="0.35"/>
    <row r="1834" s="15" customFormat="1" x14ac:dyDescent="0.35"/>
    <row r="1835" s="15" customFormat="1" x14ac:dyDescent="0.35"/>
    <row r="1836" s="15" customFormat="1" x14ac:dyDescent="0.35"/>
    <row r="1837" s="15" customFormat="1" x14ac:dyDescent="0.35"/>
    <row r="1838" s="15" customFormat="1" x14ac:dyDescent="0.35"/>
    <row r="1839" s="15" customFormat="1" x14ac:dyDescent="0.35"/>
    <row r="1840" s="15" customFormat="1" x14ac:dyDescent="0.35"/>
    <row r="1841" s="15" customFormat="1" x14ac:dyDescent="0.35"/>
    <row r="1842" s="15" customFormat="1" x14ac:dyDescent="0.35"/>
    <row r="1843" s="15" customFormat="1" x14ac:dyDescent="0.35"/>
    <row r="1844" s="15" customFormat="1" x14ac:dyDescent="0.35"/>
    <row r="1845" s="15" customFormat="1" x14ac:dyDescent="0.35"/>
    <row r="1846" s="15" customFormat="1" x14ac:dyDescent="0.35"/>
    <row r="1847" s="15" customFormat="1" x14ac:dyDescent="0.35"/>
    <row r="1848" s="15" customFormat="1" x14ac:dyDescent="0.35"/>
    <row r="1849" s="15" customFormat="1" x14ac:dyDescent="0.35"/>
    <row r="1850" s="15" customFormat="1" x14ac:dyDescent="0.35"/>
    <row r="1851" s="15" customFormat="1" x14ac:dyDescent="0.35"/>
    <row r="1852" s="15" customFormat="1" x14ac:dyDescent="0.35"/>
    <row r="1853" s="15" customFormat="1" x14ac:dyDescent="0.35"/>
    <row r="1854" s="15" customFormat="1" x14ac:dyDescent="0.35"/>
    <row r="1855" s="15" customFormat="1" x14ac:dyDescent="0.35"/>
    <row r="1856" s="15" customFormat="1" x14ac:dyDescent="0.35"/>
    <row r="1857" s="15" customFormat="1" x14ac:dyDescent="0.35"/>
    <row r="1858" s="15" customFormat="1" x14ac:dyDescent="0.35"/>
    <row r="1859" s="15" customFormat="1" x14ac:dyDescent="0.35"/>
    <row r="1860" s="15" customFormat="1" x14ac:dyDescent="0.35"/>
    <row r="1861" s="15" customFormat="1" x14ac:dyDescent="0.35"/>
    <row r="1862" s="15" customFormat="1" x14ac:dyDescent="0.35"/>
    <row r="1863" s="15" customFormat="1" x14ac:dyDescent="0.35"/>
    <row r="1864" s="15" customFormat="1" x14ac:dyDescent="0.35"/>
    <row r="1865" s="15" customFormat="1" x14ac:dyDescent="0.35"/>
    <row r="1866" s="15" customFormat="1" x14ac:dyDescent="0.35"/>
    <row r="1867" s="15" customFormat="1" x14ac:dyDescent="0.35"/>
    <row r="1868" s="15" customFormat="1" x14ac:dyDescent="0.35"/>
    <row r="1869" s="15" customFormat="1" x14ac:dyDescent="0.35"/>
    <row r="1870" s="15" customFormat="1" x14ac:dyDescent="0.35"/>
    <row r="1871" s="15" customFormat="1" x14ac:dyDescent="0.35"/>
    <row r="1872" s="15" customFormat="1" x14ac:dyDescent="0.35"/>
    <row r="1873" s="15" customFormat="1" x14ac:dyDescent="0.35"/>
    <row r="1874" s="15" customFormat="1" x14ac:dyDescent="0.35"/>
    <row r="1875" s="15" customFormat="1" x14ac:dyDescent="0.35"/>
    <row r="1876" s="15" customFormat="1" x14ac:dyDescent="0.35"/>
    <row r="1877" s="15" customFormat="1" x14ac:dyDescent="0.35"/>
    <row r="1878" s="15" customFormat="1" x14ac:dyDescent="0.35"/>
    <row r="1879" s="15" customFormat="1" x14ac:dyDescent="0.35"/>
    <row r="1880" s="15" customFormat="1" x14ac:dyDescent="0.35"/>
    <row r="1881" s="15" customFormat="1" x14ac:dyDescent="0.35"/>
    <row r="1882" s="15" customFormat="1" x14ac:dyDescent="0.35"/>
    <row r="1883" s="15" customFormat="1" x14ac:dyDescent="0.35"/>
    <row r="1884" s="15" customFormat="1" x14ac:dyDescent="0.35"/>
    <row r="1885" s="15" customFormat="1" x14ac:dyDescent="0.35"/>
    <row r="1886" s="15" customFormat="1" x14ac:dyDescent="0.35"/>
    <row r="1887" s="15" customFormat="1" x14ac:dyDescent="0.35"/>
    <row r="1888" s="15" customFormat="1" x14ac:dyDescent="0.35"/>
    <row r="1889" s="15" customFormat="1" x14ac:dyDescent="0.35"/>
    <row r="1890" s="15" customFormat="1" x14ac:dyDescent="0.35"/>
    <row r="1891" s="15" customFormat="1" x14ac:dyDescent="0.35"/>
    <row r="1892" s="15" customFormat="1" x14ac:dyDescent="0.35"/>
    <row r="1893" s="15" customFormat="1" x14ac:dyDescent="0.35"/>
    <row r="1894" s="15" customFormat="1" x14ac:dyDescent="0.35"/>
    <row r="1895" s="15" customFormat="1" x14ac:dyDescent="0.35"/>
    <row r="1896" s="15" customFormat="1" x14ac:dyDescent="0.35"/>
    <row r="1897" s="15" customFormat="1" x14ac:dyDescent="0.35"/>
    <row r="1898" s="15" customFormat="1" x14ac:dyDescent="0.35"/>
    <row r="1899" s="15" customFormat="1" x14ac:dyDescent="0.35"/>
    <row r="1900" s="15" customFormat="1" x14ac:dyDescent="0.35"/>
    <row r="1901" s="15" customFormat="1" x14ac:dyDescent="0.35"/>
    <row r="1902" s="15" customFormat="1" x14ac:dyDescent="0.35"/>
    <row r="1903" s="15" customFormat="1" x14ac:dyDescent="0.35"/>
    <row r="1904" s="15" customFormat="1" x14ac:dyDescent="0.35"/>
    <row r="1905" s="15" customFormat="1" x14ac:dyDescent="0.35"/>
    <row r="1906" s="15" customFormat="1" x14ac:dyDescent="0.35"/>
    <row r="1907" s="15" customFormat="1" x14ac:dyDescent="0.35"/>
    <row r="1908" s="15" customFormat="1" x14ac:dyDescent="0.35"/>
    <row r="1909" s="15" customFormat="1" x14ac:dyDescent="0.35"/>
    <row r="1910" s="15" customFormat="1" x14ac:dyDescent="0.35"/>
    <row r="1911" s="15" customFormat="1" x14ac:dyDescent="0.35"/>
    <row r="1912" s="15" customFormat="1" x14ac:dyDescent="0.35"/>
    <row r="1913" s="15" customFormat="1" x14ac:dyDescent="0.35"/>
    <row r="1914" s="15" customFormat="1" x14ac:dyDescent="0.35"/>
    <row r="1915" s="15" customFormat="1" x14ac:dyDescent="0.35"/>
    <row r="1916" s="15" customFormat="1" x14ac:dyDescent="0.35"/>
    <row r="1917" s="15" customFormat="1" x14ac:dyDescent="0.35"/>
    <row r="1918" s="15" customFormat="1" x14ac:dyDescent="0.35"/>
    <row r="1919" s="15" customFormat="1" x14ac:dyDescent="0.35"/>
    <row r="1920" s="15" customFormat="1" x14ac:dyDescent="0.35"/>
    <row r="1921" s="15" customFormat="1" x14ac:dyDescent="0.35"/>
    <row r="1922" s="15" customFormat="1" x14ac:dyDescent="0.35"/>
    <row r="1923" s="15" customFormat="1" x14ac:dyDescent="0.35"/>
    <row r="1924" s="15" customFormat="1" x14ac:dyDescent="0.35"/>
    <row r="1925" s="15" customFormat="1" x14ac:dyDescent="0.35"/>
    <row r="1926" s="15" customFormat="1" x14ac:dyDescent="0.35"/>
    <row r="1927" s="15" customFormat="1" x14ac:dyDescent="0.35"/>
    <row r="1928" s="15" customFormat="1" x14ac:dyDescent="0.35"/>
    <row r="1929" s="15" customFormat="1" x14ac:dyDescent="0.35"/>
    <row r="1930" s="15" customFormat="1" x14ac:dyDescent="0.35"/>
    <row r="1931" s="15" customFormat="1" x14ac:dyDescent="0.35"/>
    <row r="1932" s="15" customFormat="1" x14ac:dyDescent="0.35"/>
    <row r="1933" s="15" customFormat="1" x14ac:dyDescent="0.35"/>
    <row r="1934" s="15" customFormat="1" x14ac:dyDescent="0.35"/>
    <row r="1935" s="15" customFormat="1" x14ac:dyDescent="0.35"/>
    <row r="1936" s="15" customFormat="1" x14ac:dyDescent="0.35"/>
    <row r="1937" s="15" customFormat="1" x14ac:dyDescent="0.35"/>
    <row r="1938" s="15" customFormat="1" x14ac:dyDescent="0.35"/>
    <row r="1939" s="15" customFormat="1" x14ac:dyDescent="0.35"/>
    <row r="1940" s="15" customFormat="1" x14ac:dyDescent="0.35"/>
    <row r="1941" s="15" customFormat="1" x14ac:dyDescent="0.35"/>
    <row r="1942" s="15" customFormat="1" x14ac:dyDescent="0.35"/>
    <row r="1943" s="15" customFormat="1" x14ac:dyDescent="0.35"/>
    <row r="1944" s="15" customFormat="1" x14ac:dyDescent="0.35"/>
    <row r="1945" s="15" customFormat="1" x14ac:dyDescent="0.35"/>
    <row r="1946" s="15" customFormat="1" x14ac:dyDescent="0.35"/>
    <row r="1947" s="15" customFormat="1" x14ac:dyDescent="0.35"/>
    <row r="1948" s="15" customFormat="1" x14ac:dyDescent="0.35"/>
    <row r="1949" s="15" customFormat="1" x14ac:dyDescent="0.35"/>
    <row r="1950" s="15" customFormat="1" x14ac:dyDescent="0.35"/>
    <row r="1951" s="15" customFormat="1" x14ac:dyDescent="0.35"/>
    <row r="1952" s="15" customFormat="1" x14ac:dyDescent="0.35"/>
    <row r="1953" s="15" customFormat="1" x14ac:dyDescent="0.35"/>
    <row r="1954" s="15" customFormat="1" x14ac:dyDescent="0.35"/>
    <row r="1955" s="15" customFormat="1" x14ac:dyDescent="0.35"/>
    <row r="1956" s="15" customFormat="1" x14ac:dyDescent="0.35"/>
    <row r="1957" s="15" customFormat="1" x14ac:dyDescent="0.35"/>
    <row r="1958" s="15" customFormat="1" x14ac:dyDescent="0.35"/>
    <row r="1959" s="15" customFormat="1" x14ac:dyDescent="0.35"/>
    <row r="1960" s="15" customFormat="1" x14ac:dyDescent="0.35"/>
    <row r="1961" s="15" customFormat="1" x14ac:dyDescent="0.35"/>
    <row r="1962" s="15" customFormat="1" x14ac:dyDescent="0.35"/>
    <row r="1963" s="15" customFormat="1" x14ac:dyDescent="0.35"/>
    <row r="1964" s="15" customFormat="1" x14ac:dyDescent="0.35"/>
    <row r="1965" s="15" customFormat="1" x14ac:dyDescent="0.35"/>
    <row r="1966" s="15" customFormat="1" x14ac:dyDescent="0.35"/>
    <row r="1967" s="15" customFormat="1" x14ac:dyDescent="0.35"/>
    <row r="1968" s="15" customFormat="1" x14ac:dyDescent="0.35"/>
    <row r="1969" s="15" customFormat="1" x14ac:dyDescent="0.35"/>
    <row r="1970" s="15" customFormat="1" x14ac:dyDescent="0.35"/>
    <row r="1971" s="15" customFormat="1" x14ac:dyDescent="0.35"/>
    <row r="1972" s="15" customFormat="1" x14ac:dyDescent="0.35"/>
    <row r="1973" s="15" customFormat="1" x14ac:dyDescent="0.35"/>
    <row r="1974" s="15" customFormat="1" x14ac:dyDescent="0.35"/>
    <row r="1975" s="15" customFormat="1" x14ac:dyDescent="0.35"/>
    <row r="1976" s="15" customFormat="1" x14ac:dyDescent="0.35"/>
    <row r="1977" s="15" customFormat="1" x14ac:dyDescent="0.35"/>
    <row r="1978" s="15" customFormat="1" x14ac:dyDescent="0.35"/>
    <row r="1979" s="15" customFormat="1" x14ac:dyDescent="0.35"/>
    <row r="1980" s="15" customFormat="1" x14ac:dyDescent="0.35"/>
    <row r="1981" s="15" customFormat="1" x14ac:dyDescent="0.35"/>
    <row r="1982" s="15" customFormat="1" x14ac:dyDescent="0.35"/>
    <row r="1983" s="15" customFormat="1" x14ac:dyDescent="0.35"/>
    <row r="1984" s="15" customFormat="1" x14ac:dyDescent="0.35"/>
    <row r="1985" s="15" customFormat="1" x14ac:dyDescent="0.35"/>
    <row r="1986" s="15" customFormat="1" x14ac:dyDescent="0.35"/>
    <row r="1987" s="15" customFormat="1" x14ac:dyDescent="0.35"/>
    <row r="1988" s="15" customFormat="1" x14ac:dyDescent="0.35"/>
    <row r="1989" s="15" customFormat="1" x14ac:dyDescent="0.35"/>
    <row r="1990" s="15" customFormat="1" x14ac:dyDescent="0.35"/>
    <row r="1991" s="15" customFormat="1" x14ac:dyDescent="0.35"/>
    <row r="1992" s="15" customFormat="1" x14ac:dyDescent="0.35"/>
    <row r="1993" s="15" customFormat="1" x14ac:dyDescent="0.35"/>
    <row r="1994" s="15" customFormat="1" x14ac:dyDescent="0.35"/>
    <row r="1995" s="15" customFormat="1" x14ac:dyDescent="0.35"/>
    <row r="1996" s="15" customFormat="1" x14ac:dyDescent="0.35"/>
    <row r="1997" s="15" customFormat="1" x14ac:dyDescent="0.35"/>
    <row r="1998" s="15" customFormat="1" x14ac:dyDescent="0.35"/>
    <row r="1999" s="15" customFormat="1" x14ac:dyDescent="0.35"/>
    <row r="2000" s="15" customFormat="1" x14ac:dyDescent="0.35"/>
    <row r="2001" s="15" customFormat="1" x14ac:dyDescent="0.35"/>
    <row r="2002" s="15" customFormat="1" x14ac:dyDescent="0.35"/>
    <row r="2003" s="15" customFormat="1" x14ac:dyDescent="0.35"/>
    <row r="2004" s="15" customFormat="1" x14ac:dyDescent="0.35"/>
    <row r="2005" s="15" customFormat="1" x14ac:dyDescent="0.35"/>
    <row r="2006" s="15" customFormat="1" x14ac:dyDescent="0.35"/>
    <row r="2007" s="15" customFormat="1" x14ac:dyDescent="0.35"/>
    <row r="2008" s="15" customFormat="1" x14ac:dyDescent="0.35"/>
    <row r="2009" s="15" customFormat="1" x14ac:dyDescent="0.35"/>
    <row r="2010" s="15" customFormat="1" x14ac:dyDescent="0.35"/>
    <row r="2011" s="15" customFormat="1" x14ac:dyDescent="0.35"/>
    <row r="2012" s="15" customFormat="1" x14ac:dyDescent="0.35"/>
    <row r="2013" s="15" customFormat="1" x14ac:dyDescent="0.35"/>
    <row r="2014" s="15" customFormat="1" x14ac:dyDescent="0.35"/>
    <row r="2015" s="15" customFormat="1" x14ac:dyDescent="0.35"/>
    <row r="2016" s="15" customFormat="1" x14ac:dyDescent="0.35"/>
    <row r="2017" s="15" customFormat="1" x14ac:dyDescent="0.35"/>
    <row r="2018" s="15" customFormat="1" x14ac:dyDescent="0.35"/>
    <row r="2019" s="15" customFormat="1" x14ac:dyDescent="0.35"/>
    <row r="2020" s="15" customFormat="1" x14ac:dyDescent="0.35"/>
    <row r="2021" s="15" customFormat="1" x14ac:dyDescent="0.35"/>
    <row r="2022" s="15" customFormat="1" x14ac:dyDescent="0.35"/>
    <row r="2023" s="15" customFormat="1" x14ac:dyDescent="0.35"/>
    <row r="2024" s="15" customFormat="1" x14ac:dyDescent="0.35"/>
    <row r="2025" s="15" customFormat="1" x14ac:dyDescent="0.35"/>
    <row r="2026" s="15" customFormat="1" x14ac:dyDescent="0.35"/>
    <row r="2027" s="15" customFormat="1" x14ac:dyDescent="0.35"/>
    <row r="2028" s="15" customFormat="1" x14ac:dyDescent="0.35"/>
    <row r="2029" s="15" customFormat="1" x14ac:dyDescent="0.35"/>
    <row r="2030" s="15" customFormat="1" x14ac:dyDescent="0.35"/>
    <row r="2031" s="15" customFormat="1" x14ac:dyDescent="0.35"/>
    <row r="2032" s="15" customFormat="1" x14ac:dyDescent="0.35"/>
    <row r="2033" s="15" customFormat="1" x14ac:dyDescent="0.35"/>
    <row r="2034" s="15" customFormat="1" x14ac:dyDescent="0.35"/>
    <row r="2035" s="15" customFormat="1" x14ac:dyDescent="0.35"/>
    <row r="2036" s="15" customFormat="1" x14ac:dyDescent="0.35"/>
    <row r="2037" s="15" customFormat="1" x14ac:dyDescent="0.35"/>
    <row r="2038" s="15" customFormat="1" x14ac:dyDescent="0.35"/>
    <row r="2039" s="15" customFormat="1" x14ac:dyDescent="0.35"/>
    <row r="2040" s="15" customFormat="1" x14ac:dyDescent="0.35"/>
    <row r="2041" s="15" customFormat="1" x14ac:dyDescent="0.35"/>
    <row r="2042" s="15" customFormat="1" x14ac:dyDescent="0.35"/>
    <row r="2043" s="15" customFormat="1" x14ac:dyDescent="0.35"/>
    <row r="2044" s="15" customFormat="1" x14ac:dyDescent="0.35"/>
    <row r="2045" s="15" customFormat="1" x14ac:dyDescent="0.35"/>
    <row r="2046" s="15" customFormat="1" x14ac:dyDescent="0.35"/>
    <row r="2047" s="15" customFormat="1" x14ac:dyDescent="0.35"/>
    <row r="2048" s="15" customFormat="1" x14ac:dyDescent="0.35"/>
    <row r="2049" s="15" customFormat="1" x14ac:dyDescent="0.35"/>
    <row r="2050" s="15" customFormat="1" x14ac:dyDescent="0.35"/>
    <row r="2051" s="15" customFormat="1" x14ac:dyDescent="0.35"/>
    <row r="2052" s="15" customFormat="1" x14ac:dyDescent="0.35"/>
    <row r="2053" s="15" customFormat="1" x14ac:dyDescent="0.35"/>
    <row r="2054" s="15" customFormat="1" x14ac:dyDescent="0.35"/>
    <row r="2055" s="15" customFormat="1" x14ac:dyDescent="0.35"/>
    <row r="2056" s="15" customFormat="1" x14ac:dyDescent="0.35"/>
    <row r="2057" s="15" customFormat="1" x14ac:dyDescent="0.35"/>
    <row r="2058" s="15" customFormat="1" x14ac:dyDescent="0.35"/>
    <row r="2059" s="15" customFormat="1" x14ac:dyDescent="0.35"/>
    <row r="2060" s="15" customFormat="1" x14ac:dyDescent="0.35"/>
    <row r="2061" s="15" customFormat="1" x14ac:dyDescent="0.35"/>
    <row r="2062" s="15" customFormat="1" x14ac:dyDescent="0.35"/>
    <row r="2063" s="15" customFormat="1" x14ac:dyDescent="0.35"/>
    <row r="2064" s="15" customFormat="1" x14ac:dyDescent="0.35"/>
    <row r="2065" s="15" customFormat="1" x14ac:dyDescent="0.35"/>
    <row r="2066" s="15" customFormat="1" x14ac:dyDescent="0.35"/>
    <row r="2067" s="15" customFormat="1" x14ac:dyDescent="0.35"/>
    <row r="2068" s="15" customFormat="1" x14ac:dyDescent="0.35"/>
    <row r="2069" s="15" customFormat="1" x14ac:dyDescent="0.35"/>
    <row r="2070" s="15" customFormat="1" x14ac:dyDescent="0.35"/>
    <row r="2071" s="15" customFormat="1" x14ac:dyDescent="0.35"/>
    <row r="2072" s="15" customFormat="1" x14ac:dyDescent="0.35"/>
    <row r="2073" s="15" customFormat="1" x14ac:dyDescent="0.35"/>
    <row r="2074" s="15" customFormat="1" x14ac:dyDescent="0.35"/>
    <row r="2075" s="15" customFormat="1" x14ac:dyDescent="0.35"/>
    <row r="2076" s="15" customFormat="1" x14ac:dyDescent="0.35"/>
    <row r="2077" s="15" customFormat="1" x14ac:dyDescent="0.35"/>
    <row r="2078" s="15" customFormat="1" x14ac:dyDescent="0.35"/>
    <row r="2079" s="15" customFormat="1" x14ac:dyDescent="0.35"/>
    <row r="2080" s="15" customFormat="1" x14ac:dyDescent="0.35"/>
    <row r="2081" s="15" customFormat="1" x14ac:dyDescent="0.35"/>
    <row r="2082" s="15" customFormat="1" x14ac:dyDescent="0.35"/>
    <row r="2083" s="15" customFormat="1" x14ac:dyDescent="0.35"/>
    <row r="2084" s="15" customFormat="1" x14ac:dyDescent="0.35"/>
    <row r="2085" s="15" customFormat="1" x14ac:dyDescent="0.35"/>
    <row r="2086" s="15" customFormat="1" x14ac:dyDescent="0.35"/>
    <row r="2087" s="15" customFormat="1" x14ac:dyDescent="0.35"/>
    <row r="2088" s="15" customFormat="1" x14ac:dyDescent="0.35"/>
    <row r="2089" s="15" customFormat="1" x14ac:dyDescent="0.35"/>
    <row r="2090" s="15" customFormat="1" x14ac:dyDescent="0.35"/>
    <row r="2091" s="15" customFormat="1" x14ac:dyDescent="0.35"/>
    <row r="2092" s="15" customFormat="1" x14ac:dyDescent="0.35"/>
    <row r="2093" s="15" customFormat="1" x14ac:dyDescent="0.35"/>
    <row r="2094" s="15" customFormat="1" x14ac:dyDescent="0.35"/>
    <row r="2095" s="15" customFormat="1" x14ac:dyDescent="0.35"/>
    <row r="2096" s="15" customFormat="1" x14ac:dyDescent="0.35"/>
    <row r="2097" s="15" customFormat="1" x14ac:dyDescent="0.35"/>
    <row r="2098" s="15" customFormat="1" x14ac:dyDescent="0.35"/>
    <row r="2099" s="15" customFormat="1" x14ac:dyDescent="0.35"/>
    <row r="2100" s="15" customFormat="1" x14ac:dyDescent="0.35"/>
    <row r="2101" s="15" customFormat="1" x14ac:dyDescent="0.35"/>
    <row r="2102" s="15" customFormat="1" x14ac:dyDescent="0.35"/>
    <row r="2103" s="15" customFormat="1" x14ac:dyDescent="0.35"/>
    <row r="2104" s="15" customFormat="1" x14ac:dyDescent="0.35"/>
    <row r="2105" s="15" customFormat="1" x14ac:dyDescent="0.35"/>
    <row r="2106" s="15" customFormat="1" x14ac:dyDescent="0.35"/>
    <row r="2107" s="15" customFormat="1" x14ac:dyDescent="0.35"/>
    <row r="2108" s="15" customFormat="1" x14ac:dyDescent="0.35"/>
    <row r="2109" s="15" customFormat="1" x14ac:dyDescent="0.35"/>
    <row r="2110" s="15" customFormat="1" x14ac:dyDescent="0.35"/>
    <row r="2111" s="15" customFormat="1" x14ac:dyDescent="0.35"/>
    <row r="2112" s="15" customFormat="1" x14ac:dyDescent="0.35"/>
    <row r="2113" s="15" customFormat="1" x14ac:dyDescent="0.35"/>
    <row r="2114" s="15" customFormat="1" x14ac:dyDescent="0.35"/>
    <row r="2115" s="15" customFormat="1" x14ac:dyDescent="0.35"/>
    <row r="2116" s="15" customFormat="1" x14ac:dyDescent="0.35"/>
    <row r="2117" s="15" customFormat="1" x14ac:dyDescent="0.35"/>
    <row r="2118" s="15" customFormat="1" x14ac:dyDescent="0.35"/>
    <row r="2119" s="15" customFormat="1" x14ac:dyDescent="0.35"/>
    <row r="2120" s="15" customFormat="1" x14ac:dyDescent="0.35"/>
    <row r="2121" s="15" customFormat="1" x14ac:dyDescent="0.35"/>
    <row r="2122" s="15" customFormat="1" x14ac:dyDescent="0.35"/>
    <row r="2123" s="15" customFormat="1" x14ac:dyDescent="0.35"/>
    <row r="2124" s="15" customFormat="1" x14ac:dyDescent="0.35"/>
    <row r="2125" s="15" customFormat="1" x14ac:dyDescent="0.35"/>
    <row r="2126" s="15" customFormat="1" x14ac:dyDescent="0.35"/>
    <row r="2127" s="15" customFormat="1" x14ac:dyDescent="0.35"/>
    <row r="2128" s="15" customFormat="1" x14ac:dyDescent="0.35"/>
    <row r="2129" s="15" customFormat="1" x14ac:dyDescent="0.35"/>
    <row r="2130" s="15" customFormat="1" x14ac:dyDescent="0.35"/>
    <row r="2131" s="15" customFormat="1" x14ac:dyDescent="0.35"/>
    <row r="2132" s="15" customFormat="1" x14ac:dyDescent="0.35"/>
    <row r="2133" s="15" customFormat="1" x14ac:dyDescent="0.35"/>
    <row r="2134" s="15" customFormat="1" x14ac:dyDescent="0.35"/>
    <row r="2135" s="15" customFormat="1" x14ac:dyDescent="0.35"/>
    <row r="2136" s="15" customFormat="1" x14ac:dyDescent="0.35"/>
    <row r="2137" s="15" customFormat="1" x14ac:dyDescent="0.35"/>
    <row r="2138" s="15" customFormat="1" x14ac:dyDescent="0.35"/>
    <row r="2139" s="15" customFormat="1" x14ac:dyDescent="0.35"/>
    <row r="2140" s="15" customFormat="1" x14ac:dyDescent="0.35"/>
    <row r="2141" s="15" customFormat="1" x14ac:dyDescent="0.35"/>
    <row r="2142" s="15" customFormat="1" x14ac:dyDescent="0.35"/>
    <row r="2143" s="15" customFormat="1" x14ac:dyDescent="0.35"/>
    <row r="2144" s="15" customFormat="1" x14ac:dyDescent="0.35"/>
    <row r="2145" s="15" customFormat="1" x14ac:dyDescent="0.35"/>
    <row r="2146" s="15" customFormat="1" x14ac:dyDescent="0.35"/>
    <row r="2147" s="15" customFormat="1" x14ac:dyDescent="0.35"/>
    <row r="2148" s="15" customFormat="1" x14ac:dyDescent="0.35"/>
    <row r="2149" s="15" customFormat="1" x14ac:dyDescent="0.35"/>
    <row r="2150" s="15" customFormat="1" x14ac:dyDescent="0.35"/>
    <row r="2151" s="15" customFormat="1" x14ac:dyDescent="0.35"/>
    <row r="2152" s="15" customFormat="1" x14ac:dyDescent="0.35"/>
    <row r="2153" s="15" customFormat="1" x14ac:dyDescent="0.35"/>
    <row r="2154" s="15" customFormat="1" x14ac:dyDescent="0.35"/>
    <row r="2155" s="15" customFormat="1" x14ac:dyDescent="0.35"/>
    <row r="2156" s="15" customFormat="1" x14ac:dyDescent="0.35"/>
    <row r="2157" s="15" customFormat="1" x14ac:dyDescent="0.35"/>
    <row r="2158" s="15" customFormat="1" x14ac:dyDescent="0.35"/>
    <row r="2159" s="15" customFormat="1" x14ac:dyDescent="0.35"/>
    <row r="2160" s="15" customFormat="1" x14ac:dyDescent="0.35"/>
    <row r="2161" s="15" customFormat="1" x14ac:dyDescent="0.35"/>
    <row r="2162" s="15" customFormat="1" x14ac:dyDescent="0.35"/>
    <row r="2163" s="15" customFormat="1" x14ac:dyDescent="0.35"/>
    <row r="2164" s="15" customFormat="1" x14ac:dyDescent="0.35"/>
    <row r="2165" s="15" customFormat="1" x14ac:dyDescent="0.35"/>
    <row r="2166" s="15" customFormat="1" x14ac:dyDescent="0.35"/>
    <row r="2167" s="15" customFormat="1" x14ac:dyDescent="0.35"/>
    <row r="2168" s="15" customFormat="1" x14ac:dyDescent="0.35"/>
    <row r="2169" s="15" customFormat="1" x14ac:dyDescent="0.35"/>
    <row r="2170" s="15" customFormat="1" x14ac:dyDescent="0.35"/>
    <row r="2171" s="15" customFormat="1" x14ac:dyDescent="0.35"/>
    <row r="2172" s="15" customFormat="1" x14ac:dyDescent="0.35"/>
    <row r="2173" s="15" customFormat="1" x14ac:dyDescent="0.35"/>
    <row r="2174" s="15" customFormat="1" x14ac:dyDescent="0.35"/>
    <row r="2175" s="15" customFormat="1" x14ac:dyDescent="0.35"/>
    <row r="2176" s="15" customFormat="1" x14ac:dyDescent="0.35"/>
    <row r="2177" s="15" customFormat="1" x14ac:dyDescent="0.35"/>
    <row r="2178" s="15" customFormat="1" x14ac:dyDescent="0.35"/>
    <row r="2179" s="15" customFormat="1" x14ac:dyDescent="0.35"/>
    <row r="2180" s="15" customFormat="1" x14ac:dyDescent="0.35"/>
    <row r="2181" s="15" customFormat="1" x14ac:dyDescent="0.35"/>
    <row r="2182" s="15" customFormat="1" x14ac:dyDescent="0.35"/>
    <row r="2183" s="15" customFormat="1" x14ac:dyDescent="0.35"/>
    <row r="2184" s="15" customFormat="1" x14ac:dyDescent="0.35"/>
    <row r="2185" s="15" customFormat="1" x14ac:dyDescent="0.35"/>
    <row r="2186" s="15" customFormat="1" x14ac:dyDescent="0.35"/>
    <row r="2187" s="15" customFormat="1" x14ac:dyDescent="0.35"/>
    <row r="2188" s="15" customFormat="1" x14ac:dyDescent="0.35"/>
    <row r="2189" s="15" customFormat="1" x14ac:dyDescent="0.35"/>
    <row r="2190" s="15" customFormat="1" x14ac:dyDescent="0.35"/>
    <row r="2191" s="15" customFormat="1" x14ac:dyDescent="0.35"/>
    <row r="2192" s="15" customFormat="1" x14ac:dyDescent="0.35"/>
    <row r="2193" s="15" customFormat="1" x14ac:dyDescent="0.35"/>
    <row r="2194" s="15" customFormat="1" x14ac:dyDescent="0.35"/>
    <row r="2195" s="15" customFormat="1" x14ac:dyDescent="0.35"/>
    <row r="2196" s="15" customFormat="1" x14ac:dyDescent="0.35"/>
    <row r="2197" s="15" customFormat="1" x14ac:dyDescent="0.35"/>
    <row r="2198" s="15" customFormat="1" x14ac:dyDescent="0.35"/>
    <row r="2199" s="15" customFormat="1" x14ac:dyDescent="0.35"/>
    <row r="2200" s="15" customFormat="1" x14ac:dyDescent="0.35"/>
    <row r="2201" s="15" customFormat="1" x14ac:dyDescent="0.35"/>
    <row r="2202" s="15" customFormat="1" x14ac:dyDescent="0.35"/>
    <row r="2203" s="15" customFormat="1" x14ac:dyDescent="0.35"/>
    <row r="2204" s="15" customFormat="1" x14ac:dyDescent="0.35"/>
    <row r="2205" s="15" customFormat="1" x14ac:dyDescent="0.35"/>
    <row r="2206" s="15" customFormat="1" x14ac:dyDescent="0.35"/>
    <row r="2207" s="15" customFormat="1" x14ac:dyDescent="0.35"/>
    <row r="2208" s="15" customFormat="1" x14ac:dyDescent="0.35"/>
    <row r="2209" s="15" customFormat="1" x14ac:dyDescent="0.35"/>
    <row r="2210" s="15" customFormat="1" x14ac:dyDescent="0.35"/>
    <row r="2211" s="15" customFormat="1" x14ac:dyDescent="0.35"/>
    <row r="2212" s="15" customFormat="1" x14ac:dyDescent="0.35"/>
    <row r="2213" s="15" customFormat="1" x14ac:dyDescent="0.35"/>
    <row r="2214" s="15" customFormat="1" x14ac:dyDescent="0.35"/>
    <row r="2215" s="15" customFormat="1" x14ac:dyDescent="0.35"/>
    <row r="2216" s="15" customFormat="1" x14ac:dyDescent="0.35"/>
    <row r="2217" s="15" customFormat="1" x14ac:dyDescent="0.35"/>
    <row r="2218" s="15" customFormat="1" x14ac:dyDescent="0.35"/>
    <row r="2219" s="15" customFormat="1" x14ac:dyDescent="0.35"/>
    <row r="2220" s="15" customFormat="1" x14ac:dyDescent="0.35"/>
    <row r="2221" s="15" customFormat="1" x14ac:dyDescent="0.35"/>
    <row r="2222" s="15" customFormat="1" x14ac:dyDescent="0.35"/>
    <row r="2223" s="15" customFormat="1" x14ac:dyDescent="0.35"/>
    <row r="2224" s="15" customFormat="1" x14ac:dyDescent="0.35"/>
    <row r="2225" s="15" customFormat="1" x14ac:dyDescent="0.35"/>
    <row r="2226" s="15" customFormat="1" x14ac:dyDescent="0.35"/>
    <row r="2227" s="15" customFormat="1" x14ac:dyDescent="0.35"/>
    <row r="2228" s="15" customFormat="1" x14ac:dyDescent="0.35"/>
    <row r="2229" s="15" customFormat="1" x14ac:dyDescent="0.35"/>
    <row r="2230" s="15" customFormat="1" x14ac:dyDescent="0.35"/>
    <row r="2231" s="15" customFormat="1" x14ac:dyDescent="0.35"/>
    <row r="2232" s="15" customFormat="1" x14ac:dyDescent="0.35"/>
    <row r="2233" s="15" customFormat="1" x14ac:dyDescent="0.35"/>
    <row r="2234" s="15" customFormat="1" x14ac:dyDescent="0.35"/>
    <row r="2235" s="15" customFormat="1" x14ac:dyDescent="0.35"/>
    <row r="2236" s="15" customFormat="1" x14ac:dyDescent="0.35"/>
    <row r="2237" s="15" customFormat="1" x14ac:dyDescent="0.35"/>
    <row r="2238" s="15" customFormat="1" x14ac:dyDescent="0.35"/>
    <row r="2239" s="15" customFormat="1" x14ac:dyDescent="0.35"/>
    <row r="2240" s="15" customFormat="1" x14ac:dyDescent="0.35"/>
    <row r="2241" s="15" customFormat="1" x14ac:dyDescent="0.35"/>
    <row r="2242" s="15" customFormat="1" x14ac:dyDescent="0.35"/>
    <row r="2243" s="15" customFormat="1" x14ac:dyDescent="0.35"/>
    <row r="2244" s="15" customFormat="1" x14ac:dyDescent="0.35"/>
    <row r="2245" s="15" customFormat="1" x14ac:dyDescent="0.35"/>
    <row r="2246" s="15"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70" t="s">
        <v>418</v>
      </c>
      <c r="B1" s="68"/>
      <c r="C1" s="68"/>
      <c r="D1" s="68"/>
      <c r="E1" s="68"/>
      <c r="F1" s="68"/>
      <c r="G1" s="68"/>
      <c r="H1" s="68"/>
      <c r="K1" s="71"/>
      <c r="L1" s="72"/>
      <c r="M1" s="72"/>
    </row>
    <row r="2" spans="1:13" x14ac:dyDescent="0.35">
      <c r="A2" s="69" t="s">
        <v>0</v>
      </c>
      <c r="B2" s="69"/>
      <c r="C2" s="69"/>
      <c r="D2" s="69"/>
      <c r="E2" s="69"/>
      <c r="F2" s="69"/>
      <c r="G2" s="69"/>
      <c r="H2" s="69"/>
      <c r="K2" s="69" t="s">
        <v>4</v>
      </c>
      <c r="L2" s="69"/>
      <c r="M2" s="69"/>
    </row>
    <row r="3" spans="1:13" x14ac:dyDescent="0.35">
      <c r="A3" s="1">
        <v>1</v>
      </c>
      <c r="B3" s="1">
        <v>2</v>
      </c>
      <c r="C3" s="1">
        <v>3</v>
      </c>
      <c r="D3" s="1">
        <v>4</v>
      </c>
      <c r="E3" s="1">
        <v>5</v>
      </c>
      <c r="F3" s="1">
        <v>6</v>
      </c>
      <c r="G3" s="1">
        <v>7</v>
      </c>
      <c r="H3" s="1">
        <v>8</v>
      </c>
      <c r="K3" s="30" t="s">
        <v>74</v>
      </c>
      <c r="L3" s="30" t="s">
        <v>77</v>
      </c>
      <c r="M3" s="30" t="s">
        <v>411</v>
      </c>
    </row>
    <row r="4" spans="1:13"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5">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10">
        <f t="shared" si="0"/>
        <v>0</v>
      </c>
      <c r="L14" s="10">
        <f t="shared" si="1"/>
        <v>0</v>
      </c>
      <c r="M14" s="10">
        <f t="shared" si="2"/>
        <v>0</v>
      </c>
    </row>
    <row r="15" spans="1:13" x14ac:dyDescent="0.35">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10">
        <f t="shared" si="0"/>
        <v>1</v>
      </c>
      <c r="L15" s="10">
        <f t="shared" si="1"/>
        <v>1</v>
      </c>
      <c r="M15" s="10">
        <f t="shared" si="2"/>
        <v>1</v>
      </c>
    </row>
    <row r="16" spans="1:13" x14ac:dyDescent="0.35">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10">
        <f t="shared" si="0"/>
        <v>-0.25</v>
      </c>
      <c r="L16" s="10">
        <f t="shared" si="1"/>
        <v>-0.25</v>
      </c>
      <c r="M16" s="10">
        <f t="shared" si="2"/>
        <v>-0.25</v>
      </c>
    </row>
    <row r="17" spans="1:13"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5">
      <c r="A1005" s="15"/>
      <c r="B1005" s="15"/>
      <c r="C1005" s="15"/>
      <c r="D1005" s="15"/>
      <c r="E1005" s="15"/>
      <c r="F1005" s="15"/>
      <c r="G1005" s="15"/>
      <c r="H1005" s="15"/>
      <c r="I1005" s="15"/>
      <c r="J1005" s="15"/>
      <c r="K1005" s="15"/>
      <c r="L1005" s="15"/>
      <c r="M1005" s="15"/>
    </row>
    <row r="1006" spans="1:13" x14ac:dyDescent="0.35">
      <c r="A1006" s="15"/>
      <c r="B1006" s="15"/>
      <c r="C1006" s="15"/>
      <c r="D1006" s="15"/>
      <c r="E1006" s="15"/>
      <c r="F1006" s="15"/>
      <c r="G1006" s="15"/>
      <c r="H1006" s="15"/>
      <c r="I1006" s="15"/>
      <c r="J1006" s="15"/>
      <c r="K1006" s="15"/>
      <c r="L1006" s="15"/>
      <c r="M1006" s="15"/>
    </row>
    <row r="1007" spans="1:13" x14ac:dyDescent="0.35">
      <c r="A1007" s="15"/>
      <c r="B1007" s="15"/>
      <c r="C1007" s="15"/>
      <c r="D1007" s="15"/>
      <c r="E1007" s="15"/>
      <c r="F1007" s="15"/>
      <c r="G1007" s="15"/>
      <c r="H1007" s="15"/>
      <c r="I1007" s="15"/>
      <c r="J1007" s="15"/>
      <c r="K1007" s="15"/>
      <c r="L1007" s="15"/>
      <c r="M1007" s="15"/>
    </row>
    <row r="1008" spans="1:13" x14ac:dyDescent="0.35">
      <c r="A1008" s="15"/>
      <c r="B1008" s="15"/>
      <c r="C1008" s="15"/>
      <c r="D1008" s="15"/>
      <c r="E1008" s="15"/>
      <c r="F1008" s="15"/>
      <c r="G1008" s="15"/>
      <c r="H1008" s="15"/>
      <c r="I1008" s="15"/>
      <c r="J1008" s="15"/>
      <c r="K1008" s="15"/>
      <c r="L1008" s="15"/>
      <c r="M1008" s="15"/>
    </row>
    <row r="1009" spans="1:13" x14ac:dyDescent="0.35">
      <c r="A1009" s="15"/>
      <c r="B1009" s="15"/>
      <c r="C1009" s="15"/>
      <c r="D1009" s="15"/>
      <c r="E1009" s="15"/>
      <c r="F1009" s="15"/>
      <c r="G1009" s="15"/>
      <c r="H1009" s="15"/>
      <c r="I1009" s="15"/>
      <c r="J1009" s="15"/>
      <c r="K1009" s="15"/>
      <c r="L1009" s="15"/>
      <c r="M1009" s="15"/>
    </row>
    <row r="1010" spans="1:13" x14ac:dyDescent="0.35">
      <c r="A1010" s="15"/>
      <c r="B1010" s="15"/>
      <c r="C1010" s="15"/>
      <c r="D1010" s="15"/>
      <c r="E1010" s="15"/>
      <c r="F1010" s="15"/>
      <c r="G1010" s="15"/>
      <c r="H1010" s="15"/>
      <c r="I1010" s="15"/>
      <c r="J1010" s="15"/>
      <c r="K1010" s="15"/>
      <c r="L1010" s="15"/>
      <c r="M1010" s="15"/>
    </row>
    <row r="1011" spans="1:13" x14ac:dyDescent="0.35">
      <c r="A1011" s="15"/>
      <c r="B1011" s="15"/>
      <c r="C1011" s="15"/>
      <c r="D1011" s="15"/>
      <c r="E1011" s="15"/>
      <c r="F1011" s="15"/>
      <c r="G1011" s="15"/>
      <c r="H1011" s="15"/>
      <c r="I1011" s="15"/>
      <c r="J1011" s="15"/>
      <c r="K1011" s="15"/>
      <c r="L1011" s="15"/>
      <c r="M1011" s="15"/>
    </row>
    <row r="1012" spans="1:13" x14ac:dyDescent="0.35">
      <c r="A1012" s="15"/>
      <c r="B1012" s="15"/>
      <c r="C1012" s="15"/>
      <c r="D1012" s="15"/>
      <c r="E1012" s="15"/>
      <c r="F1012" s="15"/>
      <c r="G1012" s="15"/>
      <c r="H1012" s="15"/>
      <c r="I1012" s="15"/>
      <c r="J1012" s="15"/>
      <c r="K1012" s="15"/>
      <c r="L1012" s="15"/>
      <c r="M1012" s="15"/>
    </row>
    <row r="1013" spans="1:13" x14ac:dyDescent="0.35">
      <c r="A1013" s="15"/>
      <c r="B1013" s="15"/>
      <c r="C1013" s="15"/>
      <c r="D1013" s="15"/>
      <c r="E1013" s="15"/>
      <c r="F1013" s="15"/>
      <c r="G1013" s="15"/>
      <c r="H1013" s="15"/>
      <c r="I1013" s="15"/>
      <c r="J1013" s="15"/>
      <c r="K1013" s="15"/>
      <c r="L1013" s="15"/>
      <c r="M1013" s="15"/>
    </row>
    <row r="1014" spans="1:13" x14ac:dyDescent="0.35">
      <c r="A1014" s="15"/>
      <c r="B1014" s="15"/>
      <c r="C1014" s="15"/>
      <c r="D1014" s="15"/>
      <c r="E1014" s="15"/>
      <c r="F1014" s="15"/>
      <c r="G1014" s="15"/>
      <c r="H1014" s="15"/>
      <c r="I1014" s="15"/>
      <c r="J1014" s="15"/>
      <c r="K1014" s="15"/>
      <c r="L1014" s="15"/>
      <c r="M1014" s="15"/>
    </row>
    <row r="1015" spans="1:13" x14ac:dyDescent="0.35">
      <c r="A1015" s="15"/>
      <c r="B1015" s="15"/>
      <c r="C1015" s="15"/>
      <c r="D1015" s="15"/>
      <c r="E1015" s="15"/>
      <c r="F1015" s="15"/>
      <c r="G1015" s="15"/>
      <c r="H1015" s="15"/>
      <c r="I1015" s="15"/>
      <c r="J1015" s="15"/>
      <c r="K1015" s="15"/>
      <c r="L1015" s="15"/>
      <c r="M1015" s="15"/>
    </row>
    <row r="1016" spans="1:13" x14ac:dyDescent="0.35">
      <c r="A1016" s="15"/>
      <c r="B1016" s="15"/>
      <c r="C1016" s="15"/>
      <c r="D1016" s="15"/>
      <c r="E1016" s="15"/>
      <c r="F1016" s="15"/>
      <c r="G1016" s="15"/>
      <c r="H1016" s="15"/>
      <c r="I1016" s="15"/>
      <c r="J1016" s="15"/>
      <c r="K1016" s="15"/>
      <c r="L1016" s="15"/>
      <c r="M1016" s="15"/>
    </row>
    <row r="1017" spans="1:13" x14ac:dyDescent="0.35">
      <c r="A1017" s="15"/>
      <c r="B1017" s="15"/>
      <c r="C1017" s="15"/>
      <c r="D1017" s="15"/>
      <c r="E1017" s="15"/>
      <c r="F1017" s="15"/>
      <c r="G1017" s="15"/>
      <c r="H1017" s="15"/>
      <c r="I1017" s="15"/>
      <c r="J1017" s="15"/>
      <c r="K1017" s="15"/>
      <c r="L1017" s="15"/>
      <c r="M1017" s="15"/>
    </row>
    <row r="1018" spans="1:13" x14ac:dyDescent="0.35">
      <c r="A1018" s="15"/>
      <c r="B1018" s="15"/>
      <c r="C1018" s="15"/>
      <c r="D1018" s="15"/>
      <c r="E1018" s="15"/>
      <c r="F1018" s="15"/>
      <c r="G1018" s="15"/>
      <c r="H1018" s="15"/>
      <c r="I1018" s="15"/>
      <c r="J1018" s="15"/>
      <c r="K1018" s="15"/>
      <c r="L1018" s="15"/>
      <c r="M1018" s="15"/>
    </row>
    <row r="1019" spans="1:13" x14ac:dyDescent="0.35">
      <c r="A1019" s="15"/>
      <c r="B1019" s="15"/>
      <c r="C1019" s="15"/>
      <c r="D1019" s="15"/>
      <c r="E1019" s="15"/>
      <c r="F1019" s="15"/>
      <c r="G1019" s="15"/>
      <c r="H1019" s="15"/>
      <c r="I1019" s="15"/>
      <c r="J1019" s="15"/>
      <c r="K1019" s="15"/>
      <c r="L1019" s="15"/>
      <c r="M1019" s="15"/>
    </row>
    <row r="1020" spans="1:13" x14ac:dyDescent="0.35">
      <c r="A1020" s="15"/>
      <c r="B1020" s="15"/>
      <c r="C1020" s="15"/>
      <c r="D1020" s="15"/>
      <c r="E1020" s="15"/>
      <c r="F1020" s="15"/>
      <c r="G1020" s="15"/>
      <c r="H1020" s="15"/>
      <c r="I1020" s="15"/>
      <c r="J1020" s="15"/>
      <c r="K1020" s="15"/>
      <c r="L1020" s="15"/>
      <c r="M1020" s="15"/>
    </row>
    <row r="1021" spans="1:13" x14ac:dyDescent="0.35">
      <c r="A1021" s="15"/>
      <c r="B1021" s="15"/>
      <c r="C1021" s="15"/>
      <c r="D1021" s="15"/>
      <c r="E1021" s="15"/>
      <c r="F1021" s="15"/>
      <c r="G1021" s="15"/>
      <c r="H1021" s="15"/>
      <c r="I1021" s="15"/>
      <c r="J1021" s="15"/>
      <c r="K1021" s="15"/>
      <c r="L1021" s="15"/>
      <c r="M1021" s="15"/>
    </row>
    <row r="1022" spans="1:13" x14ac:dyDescent="0.35">
      <c r="A1022" s="15"/>
      <c r="B1022" s="15"/>
      <c r="C1022" s="15"/>
      <c r="D1022" s="15"/>
      <c r="E1022" s="15"/>
      <c r="F1022" s="15"/>
      <c r="G1022" s="15"/>
      <c r="H1022" s="15"/>
      <c r="I1022" s="15"/>
      <c r="J1022" s="15"/>
      <c r="K1022" s="15"/>
      <c r="L1022" s="15"/>
      <c r="M1022" s="15"/>
    </row>
    <row r="1023" spans="1:13" x14ac:dyDescent="0.35">
      <c r="A1023" s="15"/>
      <c r="B1023" s="15"/>
      <c r="C1023" s="15"/>
      <c r="D1023" s="15"/>
      <c r="E1023" s="15"/>
      <c r="F1023" s="15"/>
      <c r="G1023" s="15"/>
      <c r="H1023" s="15"/>
      <c r="I1023" s="15"/>
      <c r="J1023" s="15"/>
      <c r="K1023" s="15"/>
      <c r="L1023" s="15"/>
      <c r="M1023" s="15"/>
    </row>
    <row r="1024" spans="1:13" x14ac:dyDescent="0.35">
      <c r="A1024" s="15"/>
      <c r="B1024" s="15"/>
      <c r="C1024" s="15"/>
      <c r="D1024" s="15"/>
      <c r="E1024" s="15"/>
      <c r="F1024" s="15"/>
      <c r="G1024" s="15"/>
      <c r="H1024" s="15"/>
      <c r="I1024" s="15"/>
      <c r="J1024" s="15"/>
      <c r="K1024" s="15"/>
      <c r="L1024" s="15"/>
      <c r="M1024" s="15"/>
    </row>
    <row r="1025" spans="1:13" x14ac:dyDescent="0.35">
      <c r="A1025" s="15"/>
      <c r="B1025" s="15"/>
      <c r="C1025" s="15"/>
      <c r="D1025" s="15"/>
      <c r="E1025" s="15"/>
      <c r="F1025" s="15"/>
      <c r="G1025" s="15"/>
      <c r="H1025" s="15"/>
      <c r="I1025" s="15"/>
      <c r="J1025" s="15"/>
      <c r="K1025" s="15"/>
      <c r="L1025" s="15"/>
      <c r="M1025" s="15"/>
    </row>
    <row r="1026" spans="1:13" x14ac:dyDescent="0.35">
      <c r="A1026" s="15"/>
      <c r="B1026" s="15"/>
      <c r="C1026" s="15"/>
      <c r="D1026" s="15"/>
      <c r="E1026" s="15"/>
      <c r="F1026" s="15"/>
      <c r="G1026" s="15"/>
      <c r="H1026" s="15"/>
      <c r="I1026" s="15"/>
      <c r="J1026" s="15"/>
      <c r="K1026" s="15"/>
      <c r="L1026" s="15"/>
      <c r="M1026" s="15"/>
    </row>
    <row r="1027" spans="1:13" x14ac:dyDescent="0.35">
      <c r="A1027" s="15"/>
      <c r="B1027" s="15"/>
      <c r="C1027" s="15"/>
      <c r="D1027" s="15"/>
      <c r="E1027" s="15"/>
      <c r="F1027" s="15"/>
      <c r="G1027" s="15"/>
      <c r="H1027" s="15"/>
      <c r="I1027" s="15"/>
      <c r="J1027" s="15"/>
      <c r="K1027" s="15"/>
      <c r="L1027" s="15"/>
      <c r="M1027" s="15"/>
    </row>
    <row r="1028" spans="1:13" x14ac:dyDescent="0.35">
      <c r="A1028" s="15"/>
      <c r="B1028" s="15"/>
      <c r="C1028" s="15"/>
      <c r="D1028" s="15"/>
      <c r="E1028" s="15"/>
      <c r="F1028" s="15"/>
      <c r="G1028" s="15"/>
      <c r="H1028" s="15"/>
      <c r="I1028" s="15"/>
      <c r="J1028" s="15"/>
      <c r="K1028" s="15"/>
      <c r="L1028" s="15"/>
      <c r="M1028" s="15"/>
    </row>
    <row r="1029" spans="1:13" x14ac:dyDescent="0.35">
      <c r="A1029" s="15"/>
      <c r="B1029" s="15"/>
      <c r="C1029" s="15"/>
      <c r="D1029" s="15"/>
      <c r="E1029" s="15"/>
      <c r="F1029" s="15"/>
      <c r="G1029" s="15"/>
      <c r="H1029" s="15"/>
      <c r="I1029" s="15"/>
      <c r="J1029" s="15"/>
      <c r="K1029" s="15"/>
      <c r="L1029" s="15"/>
      <c r="M1029" s="15"/>
    </row>
    <row r="1030" spans="1:13" x14ac:dyDescent="0.35">
      <c r="A1030" s="15"/>
      <c r="B1030" s="15"/>
      <c r="C1030" s="15"/>
      <c r="D1030" s="15"/>
      <c r="E1030" s="15"/>
      <c r="F1030" s="15"/>
      <c r="G1030" s="15"/>
      <c r="H1030" s="15"/>
      <c r="I1030" s="15"/>
      <c r="J1030" s="15"/>
      <c r="K1030" s="15"/>
      <c r="L1030" s="15"/>
      <c r="M1030" s="15"/>
    </row>
    <row r="1031" spans="1:13" x14ac:dyDescent="0.35">
      <c r="A1031" s="15"/>
      <c r="B1031" s="15"/>
      <c r="C1031" s="15"/>
      <c r="D1031" s="15"/>
      <c r="E1031" s="15"/>
      <c r="F1031" s="15"/>
      <c r="G1031" s="15"/>
      <c r="H1031" s="15"/>
      <c r="I1031" s="15"/>
      <c r="J1031" s="15"/>
      <c r="K1031" s="15"/>
      <c r="L1031" s="15"/>
      <c r="M1031" s="15"/>
    </row>
    <row r="1032" spans="1:13" x14ac:dyDescent="0.35">
      <c r="A1032" s="15"/>
      <c r="B1032" s="15"/>
      <c r="C1032" s="15"/>
      <c r="D1032" s="15"/>
      <c r="E1032" s="15"/>
      <c r="F1032" s="15"/>
      <c r="G1032" s="15"/>
      <c r="H1032" s="15"/>
      <c r="I1032" s="15"/>
      <c r="J1032" s="15"/>
      <c r="K1032" s="15"/>
      <c r="L1032" s="15"/>
      <c r="M1032" s="15"/>
    </row>
    <row r="1033" spans="1:13" x14ac:dyDescent="0.35">
      <c r="A1033" s="15"/>
      <c r="B1033" s="15"/>
      <c r="C1033" s="15"/>
      <c r="D1033" s="15"/>
      <c r="E1033" s="15"/>
      <c r="F1033" s="15"/>
      <c r="G1033" s="15"/>
      <c r="H1033" s="15"/>
      <c r="I1033" s="15"/>
      <c r="J1033" s="15"/>
      <c r="K1033" s="15"/>
      <c r="L1033" s="15"/>
      <c r="M1033" s="15"/>
    </row>
    <row r="1034" spans="1:13" x14ac:dyDescent="0.35">
      <c r="A1034" s="15"/>
      <c r="B1034" s="15"/>
      <c r="C1034" s="15"/>
      <c r="D1034" s="15"/>
      <c r="E1034" s="15"/>
      <c r="F1034" s="15"/>
      <c r="G1034" s="15"/>
      <c r="H1034" s="15"/>
      <c r="I1034" s="15"/>
      <c r="J1034" s="15"/>
      <c r="K1034" s="15"/>
      <c r="L1034" s="15"/>
      <c r="M1034" s="15"/>
    </row>
    <row r="1035" spans="1:13" x14ac:dyDescent="0.35">
      <c r="A1035" s="15"/>
      <c r="B1035" s="15"/>
      <c r="C1035" s="15"/>
      <c r="D1035" s="15"/>
      <c r="E1035" s="15"/>
      <c r="F1035" s="15"/>
      <c r="G1035" s="15"/>
      <c r="H1035" s="15"/>
      <c r="I1035" s="15"/>
      <c r="J1035" s="15"/>
      <c r="K1035" s="15"/>
      <c r="L1035" s="15"/>
      <c r="M1035" s="15"/>
    </row>
    <row r="1036" spans="1:13" x14ac:dyDescent="0.35">
      <c r="A1036" s="15"/>
      <c r="B1036" s="15"/>
      <c r="C1036" s="15"/>
      <c r="D1036" s="15"/>
      <c r="E1036" s="15"/>
      <c r="F1036" s="15"/>
      <c r="G1036" s="15"/>
      <c r="H1036" s="15"/>
      <c r="I1036" s="15"/>
      <c r="J1036" s="15"/>
      <c r="K1036" s="15"/>
      <c r="L1036" s="15"/>
      <c r="M1036" s="15"/>
    </row>
    <row r="1037" spans="1:13" x14ac:dyDescent="0.35">
      <c r="A1037" s="15"/>
      <c r="B1037" s="15"/>
      <c r="C1037" s="15"/>
      <c r="D1037" s="15"/>
      <c r="E1037" s="15"/>
      <c r="F1037" s="15"/>
      <c r="G1037" s="15"/>
      <c r="H1037" s="15"/>
      <c r="I1037" s="15"/>
      <c r="J1037" s="15"/>
      <c r="K1037" s="15"/>
      <c r="L1037" s="15"/>
      <c r="M1037" s="15"/>
    </row>
    <row r="1038" spans="1:13" x14ac:dyDescent="0.35">
      <c r="A1038" s="15"/>
      <c r="B1038" s="15"/>
      <c r="C1038" s="15"/>
      <c r="D1038" s="15"/>
      <c r="E1038" s="15"/>
      <c r="F1038" s="15"/>
      <c r="G1038" s="15"/>
      <c r="H1038" s="15"/>
      <c r="I1038" s="15"/>
      <c r="J1038" s="15"/>
      <c r="K1038" s="15"/>
      <c r="L1038" s="15"/>
      <c r="M1038" s="15"/>
    </row>
    <row r="1039" spans="1:13" x14ac:dyDescent="0.35">
      <c r="A1039" s="15"/>
      <c r="B1039" s="15"/>
      <c r="C1039" s="15"/>
      <c r="D1039" s="15"/>
      <c r="E1039" s="15"/>
      <c r="F1039" s="15"/>
      <c r="G1039" s="15"/>
      <c r="H1039" s="15"/>
      <c r="I1039" s="15"/>
      <c r="J1039" s="15"/>
      <c r="K1039" s="15"/>
      <c r="L1039" s="15"/>
      <c r="M1039" s="15"/>
    </row>
    <row r="1040" spans="1:13" x14ac:dyDescent="0.35">
      <c r="A1040" s="15"/>
      <c r="B1040" s="15"/>
      <c r="C1040" s="15"/>
      <c r="D1040" s="15"/>
      <c r="E1040" s="15"/>
      <c r="F1040" s="15"/>
      <c r="G1040" s="15"/>
      <c r="H1040" s="15"/>
      <c r="I1040" s="15"/>
      <c r="J1040" s="15"/>
      <c r="K1040" s="15"/>
      <c r="L1040" s="15"/>
      <c r="M1040" s="15"/>
    </row>
    <row r="1041" spans="1:13" x14ac:dyDescent="0.35">
      <c r="A1041" s="15"/>
      <c r="B1041" s="15"/>
      <c r="C1041" s="15"/>
      <c r="D1041" s="15"/>
      <c r="E1041" s="15"/>
      <c r="F1041" s="15"/>
      <c r="G1041" s="15"/>
      <c r="H1041" s="15"/>
      <c r="I1041" s="15"/>
      <c r="J1041" s="15"/>
      <c r="K1041" s="15"/>
      <c r="L1041" s="15"/>
      <c r="M1041" s="15"/>
    </row>
    <row r="1042" spans="1:13" x14ac:dyDescent="0.35">
      <c r="A1042" s="15"/>
      <c r="B1042" s="15"/>
      <c r="C1042" s="15"/>
      <c r="D1042" s="15"/>
      <c r="E1042" s="15"/>
      <c r="F1042" s="15"/>
      <c r="G1042" s="15"/>
      <c r="H1042" s="15"/>
      <c r="I1042" s="15"/>
      <c r="J1042" s="15"/>
      <c r="K1042" s="15"/>
      <c r="L1042" s="15"/>
      <c r="M1042" s="15"/>
    </row>
    <row r="1043" spans="1:13" x14ac:dyDescent="0.35">
      <c r="A1043" s="15"/>
      <c r="B1043" s="15"/>
      <c r="C1043" s="15"/>
      <c r="D1043" s="15"/>
      <c r="E1043" s="15"/>
      <c r="F1043" s="15"/>
      <c r="G1043" s="15"/>
      <c r="H1043" s="15"/>
      <c r="I1043" s="15"/>
      <c r="J1043" s="15"/>
      <c r="K1043" s="15"/>
      <c r="L1043" s="15"/>
      <c r="M1043" s="15"/>
    </row>
    <row r="1044" spans="1:13" x14ac:dyDescent="0.35">
      <c r="A1044" s="15"/>
      <c r="B1044" s="15"/>
      <c r="C1044" s="15"/>
      <c r="D1044" s="15"/>
      <c r="E1044" s="15"/>
      <c r="F1044" s="15"/>
      <c r="G1044" s="15"/>
      <c r="H1044" s="15"/>
      <c r="I1044" s="15"/>
      <c r="J1044" s="15"/>
      <c r="K1044" s="15"/>
      <c r="L1044" s="15"/>
      <c r="M1044" s="15"/>
    </row>
    <row r="1045" spans="1:13" x14ac:dyDescent="0.35">
      <c r="A1045" s="15"/>
      <c r="B1045" s="15"/>
      <c r="C1045" s="15"/>
      <c r="D1045" s="15"/>
      <c r="E1045" s="15"/>
      <c r="F1045" s="15"/>
      <c r="G1045" s="15"/>
      <c r="H1045" s="15"/>
      <c r="I1045" s="15"/>
      <c r="J1045" s="15"/>
      <c r="K1045" s="15"/>
      <c r="L1045" s="15"/>
      <c r="M1045" s="15"/>
    </row>
    <row r="1046" spans="1:13" x14ac:dyDescent="0.35">
      <c r="A1046" s="15"/>
      <c r="B1046" s="15"/>
      <c r="C1046" s="15"/>
      <c r="D1046" s="15"/>
      <c r="E1046" s="15"/>
      <c r="F1046" s="15"/>
      <c r="G1046" s="15"/>
      <c r="H1046" s="15"/>
      <c r="I1046" s="15"/>
      <c r="J1046" s="15"/>
      <c r="K1046" s="15"/>
      <c r="L1046" s="15"/>
      <c r="M1046" s="15"/>
    </row>
    <row r="1047" spans="1:13" x14ac:dyDescent="0.35">
      <c r="A1047" s="15"/>
      <c r="B1047" s="15"/>
      <c r="C1047" s="15"/>
      <c r="D1047" s="15"/>
      <c r="E1047" s="15"/>
      <c r="F1047" s="15"/>
      <c r="G1047" s="15"/>
      <c r="H1047" s="15"/>
      <c r="I1047" s="15"/>
      <c r="J1047" s="15"/>
      <c r="K1047" s="15"/>
      <c r="L1047" s="15"/>
      <c r="M1047" s="15"/>
    </row>
    <row r="1048" spans="1:13" x14ac:dyDescent="0.35">
      <c r="A1048" s="15"/>
      <c r="B1048" s="15"/>
      <c r="C1048" s="15"/>
      <c r="D1048" s="15"/>
      <c r="E1048" s="15"/>
      <c r="F1048" s="15"/>
      <c r="G1048" s="15"/>
      <c r="H1048" s="15"/>
      <c r="I1048" s="15"/>
      <c r="J1048" s="15"/>
      <c r="K1048" s="15"/>
      <c r="L1048" s="15"/>
      <c r="M1048" s="15"/>
    </row>
    <row r="1049" spans="1:13" x14ac:dyDescent="0.35">
      <c r="A1049" s="15"/>
      <c r="B1049" s="15"/>
      <c r="C1049" s="15"/>
      <c r="D1049" s="15"/>
      <c r="E1049" s="15"/>
      <c r="F1049" s="15"/>
      <c r="G1049" s="15"/>
      <c r="H1049" s="15"/>
      <c r="I1049" s="15"/>
      <c r="J1049" s="15"/>
      <c r="K1049" s="15"/>
      <c r="L1049" s="15"/>
      <c r="M1049" s="15"/>
    </row>
    <row r="1050" spans="1:13" x14ac:dyDescent="0.35">
      <c r="A1050" s="15"/>
      <c r="B1050" s="15"/>
      <c r="C1050" s="15"/>
      <c r="D1050" s="15"/>
      <c r="E1050" s="15"/>
      <c r="F1050" s="15"/>
      <c r="G1050" s="15"/>
      <c r="H1050" s="15"/>
      <c r="I1050" s="15"/>
      <c r="J1050" s="15"/>
      <c r="K1050" s="15"/>
      <c r="L1050" s="15"/>
      <c r="M1050" s="15"/>
    </row>
    <row r="1051" spans="1:13" x14ac:dyDescent="0.35">
      <c r="A1051" s="15"/>
      <c r="B1051" s="15"/>
      <c r="C1051" s="15"/>
      <c r="D1051" s="15"/>
      <c r="E1051" s="15"/>
      <c r="F1051" s="15"/>
      <c r="G1051" s="15"/>
      <c r="H1051" s="15"/>
      <c r="I1051" s="15"/>
      <c r="J1051" s="15"/>
      <c r="K1051" s="15"/>
      <c r="L1051" s="15"/>
      <c r="M1051" s="15"/>
    </row>
    <row r="1052" spans="1:13" x14ac:dyDescent="0.35">
      <c r="A1052" s="15"/>
      <c r="B1052" s="15"/>
      <c r="C1052" s="15"/>
      <c r="D1052" s="15"/>
      <c r="E1052" s="15"/>
      <c r="F1052" s="15"/>
      <c r="G1052" s="15"/>
      <c r="H1052" s="15"/>
      <c r="I1052" s="15"/>
      <c r="J1052" s="15"/>
      <c r="K1052" s="15"/>
      <c r="L1052" s="15"/>
      <c r="M1052" s="15"/>
    </row>
    <row r="1053" spans="1:13" x14ac:dyDescent="0.35">
      <c r="A1053" s="15"/>
      <c r="B1053" s="15"/>
      <c r="C1053" s="15"/>
      <c r="D1053" s="15"/>
      <c r="E1053" s="15"/>
      <c r="F1053" s="15"/>
      <c r="G1053" s="15"/>
      <c r="H1053" s="15"/>
      <c r="I1053" s="15"/>
      <c r="J1053" s="15"/>
      <c r="K1053" s="15"/>
      <c r="L1053" s="15"/>
      <c r="M1053" s="15"/>
    </row>
    <row r="1054" spans="1:13" x14ac:dyDescent="0.35">
      <c r="A1054" s="15"/>
      <c r="B1054" s="15"/>
      <c r="C1054" s="15"/>
      <c r="D1054" s="15"/>
      <c r="E1054" s="15"/>
      <c r="F1054" s="15"/>
      <c r="G1054" s="15"/>
      <c r="H1054" s="15"/>
      <c r="I1054" s="15"/>
      <c r="J1054" s="15"/>
      <c r="K1054" s="15"/>
      <c r="L1054" s="15"/>
      <c r="M1054" s="15"/>
    </row>
    <row r="1055" spans="1:13" x14ac:dyDescent="0.35">
      <c r="A1055" s="15"/>
      <c r="B1055" s="15"/>
      <c r="C1055" s="15"/>
      <c r="D1055" s="15"/>
      <c r="E1055" s="15"/>
      <c r="F1055" s="15"/>
      <c r="G1055" s="15"/>
      <c r="H1055" s="15"/>
      <c r="I1055" s="15"/>
      <c r="J1055" s="15"/>
      <c r="K1055" s="15"/>
      <c r="L1055" s="15"/>
      <c r="M1055" s="15"/>
    </row>
    <row r="1056" spans="1:13" x14ac:dyDescent="0.35">
      <c r="A1056" s="15"/>
      <c r="B1056" s="15"/>
      <c r="C1056" s="15"/>
      <c r="D1056" s="15"/>
      <c r="E1056" s="15"/>
      <c r="F1056" s="15"/>
      <c r="G1056" s="15"/>
      <c r="H1056" s="15"/>
      <c r="I1056" s="15"/>
      <c r="J1056" s="15"/>
      <c r="K1056" s="15"/>
      <c r="L1056" s="15"/>
      <c r="M1056" s="15"/>
    </row>
    <row r="1057" spans="1:13" x14ac:dyDescent="0.35">
      <c r="A1057" s="15"/>
      <c r="B1057" s="15"/>
      <c r="C1057" s="15"/>
      <c r="D1057" s="15"/>
      <c r="E1057" s="15"/>
      <c r="F1057" s="15"/>
      <c r="G1057" s="15"/>
      <c r="H1057" s="15"/>
      <c r="I1057" s="15"/>
      <c r="J1057" s="15"/>
      <c r="K1057" s="15"/>
      <c r="L1057" s="15"/>
      <c r="M1057" s="15"/>
    </row>
    <row r="1058" spans="1:13" x14ac:dyDescent="0.35">
      <c r="A1058" s="15"/>
      <c r="B1058" s="15"/>
      <c r="C1058" s="15"/>
      <c r="D1058" s="15"/>
      <c r="E1058" s="15"/>
      <c r="F1058" s="15"/>
      <c r="G1058" s="15"/>
      <c r="H1058" s="15"/>
      <c r="I1058" s="15"/>
      <c r="J1058" s="15"/>
      <c r="K1058" s="15"/>
      <c r="L1058" s="15"/>
      <c r="M1058" s="15"/>
    </row>
    <row r="1059" spans="1:13" x14ac:dyDescent="0.35">
      <c r="A1059" s="15"/>
      <c r="B1059" s="15"/>
      <c r="C1059" s="15"/>
      <c r="D1059" s="15"/>
      <c r="E1059" s="15"/>
      <c r="F1059" s="15"/>
      <c r="G1059" s="15"/>
      <c r="H1059" s="15"/>
      <c r="I1059" s="15"/>
      <c r="J1059" s="15"/>
      <c r="K1059" s="15"/>
      <c r="L1059" s="15"/>
      <c r="M1059" s="15"/>
    </row>
    <row r="1060" spans="1:13" x14ac:dyDescent="0.35">
      <c r="A1060" s="15"/>
      <c r="B1060" s="15"/>
      <c r="C1060" s="15"/>
      <c r="D1060" s="15"/>
      <c r="E1060" s="15"/>
      <c r="F1060" s="15"/>
      <c r="G1060" s="15"/>
      <c r="H1060" s="15"/>
      <c r="I1060" s="15"/>
      <c r="J1060" s="15"/>
      <c r="K1060" s="15"/>
      <c r="L1060" s="15"/>
      <c r="M1060" s="15"/>
    </row>
    <row r="1061" spans="1:13" x14ac:dyDescent="0.35">
      <c r="A1061" s="15"/>
      <c r="B1061" s="15"/>
      <c r="C1061" s="15"/>
      <c r="D1061" s="15"/>
      <c r="E1061" s="15"/>
      <c r="F1061" s="15"/>
      <c r="G1061" s="15"/>
      <c r="H1061" s="15"/>
      <c r="I1061" s="15"/>
      <c r="J1061" s="15"/>
      <c r="K1061" s="15"/>
      <c r="L1061" s="15"/>
      <c r="M1061" s="15"/>
    </row>
    <row r="1062" spans="1:13" x14ac:dyDescent="0.35">
      <c r="A1062" s="15"/>
      <c r="B1062" s="15"/>
      <c r="C1062" s="15"/>
      <c r="D1062" s="15"/>
      <c r="E1062" s="15"/>
      <c r="F1062" s="15"/>
      <c r="G1062" s="15"/>
      <c r="H1062" s="15"/>
      <c r="I1062" s="15"/>
      <c r="J1062" s="15"/>
      <c r="K1062" s="15"/>
      <c r="L1062" s="15"/>
      <c r="M1062" s="15"/>
    </row>
    <row r="1063" spans="1:13" x14ac:dyDescent="0.35">
      <c r="A1063" s="15"/>
      <c r="B1063" s="15"/>
      <c r="C1063" s="15"/>
      <c r="D1063" s="15"/>
      <c r="E1063" s="15"/>
      <c r="F1063" s="15"/>
      <c r="G1063" s="15"/>
      <c r="H1063" s="15"/>
      <c r="I1063" s="15"/>
      <c r="J1063" s="15"/>
      <c r="K1063" s="15"/>
      <c r="L1063" s="15"/>
      <c r="M1063" s="15"/>
    </row>
    <row r="1064" spans="1:13" x14ac:dyDescent="0.35">
      <c r="A1064" s="15"/>
      <c r="B1064" s="15"/>
      <c r="C1064" s="15"/>
      <c r="D1064" s="15"/>
      <c r="E1064" s="15"/>
      <c r="F1064" s="15"/>
      <c r="G1064" s="15"/>
      <c r="H1064" s="15"/>
      <c r="I1064" s="15"/>
      <c r="J1064" s="15"/>
      <c r="K1064" s="15"/>
      <c r="L1064" s="15"/>
      <c r="M1064" s="15"/>
    </row>
    <row r="1065" spans="1:13" x14ac:dyDescent="0.35">
      <c r="A1065" s="15"/>
      <c r="B1065" s="15"/>
      <c r="C1065" s="15"/>
      <c r="D1065" s="15"/>
      <c r="E1065" s="15"/>
      <c r="F1065" s="15"/>
      <c r="G1065" s="15"/>
      <c r="H1065" s="15"/>
      <c r="I1065" s="15"/>
      <c r="J1065" s="15"/>
      <c r="K1065" s="15"/>
      <c r="L1065" s="15"/>
      <c r="M1065" s="15"/>
    </row>
    <row r="1066" spans="1:13" x14ac:dyDescent="0.35">
      <c r="A1066" s="15"/>
      <c r="B1066" s="15"/>
      <c r="C1066" s="15"/>
      <c r="D1066" s="15"/>
      <c r="E1066" s="15"/>
      <c r="F1066" s="15"/>
      <c r="G1066" s="15"/>
      <c r="H1066" s="15"/>
      <c r="I1066" s="15"/>
      <c r="J1066" s="15"/>
      <c r="K1066" s="15"/>
      <c r="L1066" s="15"/>
      <c r="M1066" s="15"/>
    </row>
    <row r="1067" spans="1:13" x14ac:dyDescent="0.35">
      <c r="A1067" s="15"/>
      <c r="B1067" s="15"/>
      <c r="C1067" s="15"/>
      <c r="D1067" s="15"/>
      <c r="E1067" s="15"/>
      <c r="F1067" s="15"/>
      <c r="G1067" s="15"/>
      <c r="H1067" s="15"/>
      <c r="I1067" s="15"/>
      <c r="J1067" s="15"/>
      <c r="K1067" s="15"/>
      <c r="L1067" s="15"/>
      <c r="M1067" s="15"/>
    </row>
    <row r="1068" spans="1:13" x14ac:dyDescent="0.35">
      <c r="A1068" s="15"/>
      <c r="B1068" s="15"/>
      <c r="C1068" s="15"/>
      <c r="D1068" s="15"/>
      <c r="E1068" s="15"/>
      <c r="F1068" s="15"/>
      <c r="G1068" s="15"/>
      <c r="H1068" s="15"/>
      <c r="I1068" s="15"/>
      <c r="J1068" s="15"/>
      <c r="K1068" s="15"/>
      <c r="L1068" s="15"/>
      <c r="M1068" s="15"/>
    </row>
    <row r="1069" spans="1:13" x14ac:dyDescent="0.35">
      <c r="A1069" s="15"/>
      <c r="B1069" s="15"/>
      <c r="C1069" s="15"/>
      <c r="D1069" s="15"/>
      <c r="E1069" s="15"/>
      <c r="F1069" s="15"/>
      <c r="G1069" s="15"/>
      <c r="H1069" s="15"/>
      <c r="I1069" s="15"/>
      <c r="J1069" s="15"/>
      <c r="K1069" s="15"/>
      <c r="L1069" s="15"/>
      <c r="M1069" s="15"/>
    </row>
    <row r="1070" spans="1:13" x14ac:dyDescent="0.35">
      <c r="A1070" s="15"/>
      <c r="B1070" s="15"/>
      <c r="C1070" s="15"/>
      <c r="D1070" s="15"/>
      <c r="E1070" s="15"/>
      <c r="F1070" s="15"/>
      <c r="G1070" s="15"/>
      <c r="H1070" s="15"/>
      <c r="I1070" s="15"/>
      <c r="J1070" s="15"/>
      <c r="K1070" s="15"/>
      <c r="L1070" s="15"/>
      <c r="M1070" s="15"/>
    </row>
    <row r="1071" spans="1:13" x14ac:dyDescent="0.35">
      <c r="A1071" s="15"/>
      <c r="B1071" s="15"/>
      <c r="C1071" s="15"/>
      <c r="D1071" s="15"/>
      <c r="E1071" s="15"/>
      <c r="F1071" s="15"/>
      <c r="G1071" s="15"/>
      <c r="H1071" s="15"/>
      <c r="I1071" s="15"/>
      <c r="J1071" s="15"/>
      <c r="K1071" s="15"/>
      <c r="L1071" s="15"/>
      <c r="M1071" s="15"/>
    </row>
    <row r="1072" spans="1:13" x14ac:dyDescent="0.35">
      <c r="A1072" s="15"/>
      <c r="B1072" s="15"/>
      <c r="C1072" s="15"/>
      <c r="D1072" s="15"/>
      <c r="E1072" s="15"/>
      <c r="F1072" s="15"/>
      <c r="G1072" s="15"/>
      <c r="H1072" s="15"/>
      <c r="I1072" s="15"/>
      <c r="J1072" s="15"/>
      <c r="K1072" s="15"/>
      <c r="L1072" s="15"/>
      <c r="M1072" s="15"/>
    </row>
    <row r="1073" spans="1:13" x14ac:dyDescent="0.35">
      <c r="A1073" s="15"/>
      <c r="B1073" s="15"/>
      <c r="C1073" s="15"/>
      <c r="D1073" s="15"/>
      <c r="E1073" s="15"/>
      <c r="F1073" s="15"/>
      <c r="G1073" s="15"/>
      <c r="H1073" s="15"/>
      <c r="I1073" s="15"/>
      <c r="J1073" s="15"/>
      <c r="K1073" s="15"/>
      <c r="L1073" s="15"/>
      <c r="M1073" s="15"/>
    </row>
    <row r="1074" spans="1:13" x14ac:dyDescent="0.35">
      <c r="A1074" s="15"/>
      <c r="B1074" s="15"/>
      <c r="C1074" s="15"/>
      <c r="D1074" s="15"/>
      <c r="E1074" s="15"/>
      <c r="F1074" s="15"/>
      <c r="G1074" s="15"/>
      <c r="H1074" s="15"/>
      <c r="I1074" s="15"/>
      <c r="J1074" s="15"/>
      <c r="K1074" s="15"/>
      <c r="L1074" s="15"/>
      <c r="M1074" s="15"/>
    </row>
    <row r="1075" spans="1:13" x14ac:dyDescent="0.35">
      <c r="A1075" s="15"/>
      <c r="B1075" s="15"/>
      <c r="C1075" s="15"/>
      <c r="D1075" s="15"/>
      <c r="E1075" s="15"/>
      <c r="F1075" s="15"/>
      <c r="G1075" s="15"/>
      <c r="H1075" s="15"/>
      <c r="I1075" s="15"/>
      <c r="J1075" s="15"/>
      <c r="K1075" s="15"/>
      <c r="L1075" s="15"/>
      <c r="M1075" s="15"/>
    </row>
    <row r="1076" spans="1:13" x14ac:dyDescent="0.35">
      <c r="A1076" s="15"/>
      <c r="B1076" s="15"/>
      <c r="C1076" s="15"/>
      <c r="D1076" s="15"/>
      <c r="E1076" s="15"/>
      <c r="F1076" s="15"/>
      <c r="G1076" s="15"/>
      <c r="H1076" s="15"/>
      <c r="I1076" s="15"/>
      <c r="J1076" s="15"/>
      <c r="K1076" s="15"/>
      <c r="L1076" s="15"/>
      <c r="M1076" s="15"/>
    </row>
    <row r="1077" spans="1:13" x14ac:dyDescent="0.35">
      <c r="A1077" s="15"/>
      <c r="B1077" s="15"/>
      <c r="C1077" s="15"/>
      <c r="D1077" s="15"/>
      <c r="E1077" s="15"/>
      <c r="F1077" s="15"/>
      <c r="G1077" s="15"/>
      <c r="H1077" s="15"/>
      <c r="I1077" s="15"/>
      <c r="J1077" s="15"/>
      <c r="K1077" s="15"/>
      <c r="L1077" s="15"/>
      <c r="M1077" s="15"/>
    </row>
    <row r="1078" spans="1:13" x14ac:dyDescent="0.35">
      <c r="A1078" s="15"/>
      <c r="B1078" s="15"/>
      <c r="C1078" s="15"/>
      <c r="D1078" s="15"/>
      <c r="E1078" s="15"/>
      <c r="F1078" s="15"/>
      <c r="G1078" s="15"/>
      <c r="H1078" s="15"/>
      <c r="I1078" s="15"/>
      <c r="J1078" s="15"/>
      <c r="K1078" s="15"/>
      <c r="L1078" s="15"/>
      <c r="M1078" s="15"/>
    </row>
    <row r="1079" spans="1:13" x14ac:dyDescent="0.35">
      <c r="A1079" s="15"/>
      <c r="B1079" s="15"/>
      <c r="C1079" s="15"/>
      <c r="D1079" s="15"/>
      <c r="E1079" s="15"/>
      <c r="F1079" s="15"/>
      <c r="G1079" s="15"/>
      <c r="H1079" s="15"/>
      <c r="I1079" s="15"/>
      <c r="J1079" s="15"/>
      <c r="K1079" s="15"/>
      <c r="L1079" s="15"/>
      <c r="M1079" s="15"/>
    </row>
    <row r="1080" spans="1:13" x14ac:dyDescent="0.35">
      <c r="A1080" s="15"/>
      <c r="B1080" s="15"/>
      <c r="C1080" s="15"/>
      <c r="D1080" s="15"/>
      <c r="E1080" s="15"/>
      <c r="F1080" s="15"/>
      <c r="G1080" s="15"/>
      <c r="H1080" s="15"/>
      <c r="I1080" s="15"/>
      <c r="J1080" s="15"/>
      <c r="K1080" s="15"/>
      <c r="L1080" s="15"/>
      <c r="M1080" s="15"/>
    </row>
    <row r="1081" spans="1:13" x14ac:dyDescent="0.35">
      <c r="A1081" s="15"/>
      <c r="B1081" s="15"/>
      <c r="C1081" s="15"/>
      <c r="D1081" s="15"/>
      <c r="E1081" s="15"/>
      <c r="F1081" s="15"/>
      <c r="G1081" s="15"/>
      <c r="H1081" s="15"/>
      <c r="I1081" s="15"/>
      <c r="J1081" s="15"/>
      <c r="K1081" s="15"/>
      <c r="L1081" s="15"/>
      <c r="M1081" s="15"/>
    </row>
    <row r="1082" spans="1:13" x14ac:dyDescent="0.35">
      <c r="A1082" s="15"/>
      <c r="B1082" s="15"/>
      <c r="C1082" s="15"/>
      <c r="D1082" s="15"/>
      <c r="E1082" s="15"/>
      <c r="F1082" s="15"/>
      <c r="G1082" s="15"/>
      <c r="H1082" s="15"/>
      <c r="I1082" s="15"/>
      <c r="J1082" s="15"/>
      <c r="K1082" s="15"/>
      <c r="L1082" s="15"/>
      <c r="M1082" s="15"/>
    </row>
    <row r="1083" spans="1:13" x14ac:dyDescent="0.35">
      <c r="A1083" s="15"/>
      <c r="B1083" s="15"/>
      <c r="C1083" s="15"/>
      <c r="D1083" s="15"/>
      <c r="E1083" s="15"/>
      <c r="F1083" s="15"/>
      <c r="G1083" s="15"/>
      <c r="H1083" s="15"/>
      <c r="I1083" s="15"/>
      <c r="J1083" s="15"/>
      <c r="K1083" s="15"/>
      <c r="L1083" s="15"/>
      <c r="M1083" s="15"/>
    </row>
    <row r="1084" spans="1:13" x14ac:dyDescent="0.35">
      <c r="A1084" s="15"/>
      <c r="B1084" s="15"/>
      <c r="C1084" s="15"/>
      <c r="D1084" s="15"/>
      <c r="E1084" s="15"/>
      <c r="F1084" s="15"/>
      <c r="G1084" s="15"/>
      <c r="H1084" s="15"/>
      <c r="I1084" s="15"/>
      <c r="J1084" s="15"/>
      <c r="K1084" s="15"/>
      <c r="L1084" s="15"/>
      <c r="M1084" s="15"/>
    </row>
    <row r="1085" spans="1:13" x14ac:dyDescent="0.35">
      <c r="A1085" s="15"/>
      <c r="B1085" s="15"/>
      <c r="C1085" s="15"/>
      <c r="D1085" s="15"/>
      <c r="E1085" s="15"/>
      <c r="F1085" s="15"/>
      <c r="G1085" s="15"/>
      <c r="H1085" s="15"/>
      <c r="I1085" s="15"/>
      <c r="J1085" s="15"/>
      <c r="K1085" s="15"/>
      <c r="L1085" s="15"/>
      <c r="M1085" s="15"/>
    </row>
    <row r="1086" spans="1:13" x14ac:dyDescent="0.35">
      <c r="A1086" s="15"/>
      <c r="B1086" s="15"/>
      <c r="C1086" s="15"/>
      <c r="D1086" s="15"/>
      <c r="E1086" s="15"/>
      <c r="F1086" s="15"/>
      <c r="G1086" s="15"/>
      <c r="H1086" s="15"/>
      <c r="I1086" s="15"/>
      <c r="J1086" s="15"/>
      <c r="K1086" s="15"/>
      <c r="L1086" s="15"/>
      <c r="M1086" s="15"/>
    </row>
    <row r="1087" spans="1:13" x14ac:dyDescent="0.35">
      <c r="A1087" s="15"/>
      <c r="B1087" s="15"/>
      <c r="C1087" s="15"/>
      <c r="D1087" s="15"/>
      <c r="E1087" s="15"/>
      <c r="F1087" s="15"/>
      <c r="G1087" s="15"/>
      <c r="H1087" s="15"/>
      <c r="I1087" s="15"/>
      <c r="J1087" s="15"/>
      <c r="K1087" s="15"/>
      <c r="L1087" s="15"/>
      <c r="M1087" s="15"/>
    </row>
    <row r="1088" spans="1:13" x14ac:dyDescent="0.35">
      <c r="A1088" s="15"/>
      <c r="B1088" s="15"/>
      <c r="C1088" s="15"/>
      <c r="D1088" s="15"/>
      <c r="E1088" s="15"/>
      <c r="F1088" s="15"/>
      <c r="G1088" s="15"/>
      <c r="H1088" s="15"/>
      <c r="I1088" s="15"/>
      <c r="J1088" s="15"/>
      <c r="K1088" s="15"/>
      <c r="L1088" s="15"/>
      <c r="M1088" s="15"/>
    </row>
    <row r="1089" spans="1:13" x14ac:dyDescent="0.35">
      <c r="A1089" s="15"/>
      <c r="B1089" s="15"/>
      <c r="C1089" s="15"/>
      <c r="D1089" s="15"/>
      <c r="E1089" s="15"/>
      <c r="F1089" s="15"/>
      <c r="G1089" s="15"/>
      <c r="H1089" s="15"/>
      <c r="I1089" s="15"/>
      <c r="J1089" s="15"/>
      <c r="K1089" s="15"/>
      <c r="L1089" s="15"/>
      <c r="M1089" s="15"/>
    </row>
    <row r="1090" spans="1:13" x14ac:dyDescent="0.35">
      <c r="A1090" s="15"/>
      <c r="B1090" s="15"/>
      <c r="C1090" s="15"/>
      <c r="D1090" s="15"/>
      <c r="E1090" s="15"/>
      <c r="F1090" s="15"/>
      <c r="G1090" s="15"/>
      <c r="H1090" s="15"/>
      <c r="I1090" s="15"/>
      <c r="J1090" s="15"/>
      <c r="K1090" s="15"/>
      <c r="L1090" s="15"/>
      <c r="M1090" s="15"/>
    </row>
    <row r="1091" spans="1:13" x14ac:dyDescent="0.35">
      <c r="A1091" s="15"/>
      <c r="B1091" s="15"/>
      <c r="C1091" s="15"/>
      <c r="D1091" s="15"/>
      <c r="E1091" s="15"/>
      <c r="F1091" s="15"/>
      <c r="G1091" s="15"/>
      <c r="H1091" s="15"/>
      <c r="I1091" s="15"/>
      <c r="J1091" s="15"/>
      <c r="K1091" s="15"/>
      <c r="L1091" s="15"/>
      <c r="M1091" s="15"/>
    </row>
    <row r="1092" spans="1:13" x14ac:dyDescent="0.35">
      <c r="A1092" s="15"/>
      <c r="B1092" s="15"/>
      <c r="C1092" s="15"/>
      <c r="D1092" s="15"/>
      <c r="E1092" s="15"/>
      <c r="F1092" s="15"/>
      <c r="G1092" s="15"/>
      <c r="H1092" s="15"/>
      <c r="I1092" s="15"/>
      <c r="J1092" s="15"/>
      <c r="K1092" s="15"/>
      <c r="L1092" s="15"/>
      <c r="M1092" s="15"/>
    </row>
    <row r="1093" spans="1:13" x14ac:dyDescent="0.35">
      <c r="A1093" s="15"/>
      <c r="B1093" s="15"/>
      <c r="C1093" s="15"/>
      <c r="D1093" s="15"/>
      <c r="E1093" s="15"/>
      <c r="F1093" s="15"/>
      <c r="G1093" s="15"/>
      <c r="H1093" s="15"/>
      <c r="I1093" s="15"/>
      <c r="J1093" s="15"/>
      <c r="K1093" s="15"/>
      <c r="L1093" s="15"/>
      <c r="M1093" s="15"/>
    </row>
    <row r="1094" spans="1:13" x14ac:dyDescent="0.35">
      <c r="A1094" s="15"/>
      <c r="B1094" s="15"/>
      <c r="C1094" s="15"/>
      <c r="D1094" s="15"/>
      <c r="E1094" s="15"/>
      <c r="F1094" s="15"/>
      <c r="G1094" s="15"/>
      <c r="H1094" s="15"/>
      <c r="I1094" s="15"/>
      <c r="J1094" s="15"/>
      <c r="K1094" s="15"/>
      <c r="L1094" s="15"/>
      <c r="M1094" s="15"/>
    </row>
    <row r="1095" spans="1:13" x14ac:dyDescent="0.35">
      <c r="A1095" s="15"/>
      <c r="B1095" s="15"/>
      <c r="C1095" s="15"/>
      <c r="D1095" s="15"/>
      <c r="E1095" s="15"/>
      <c r="F1095" s="15"/>
      <c r="G1095" s="15"/>
      <c r="H1095" s="15"/>
      <c r="I1095" s="15"/>
      <c r="J1095" s="15"/>
      <c r="K1095" s="15"/>
      <c r="L1095" s="15"/>
      <c r="M1095" s="15"/>
    </row>
    <row r="1096" spans="1:13" x14ac:dyDescent="0.35">
      <c r="A1096" s="15"/>
      <c r="B1096" s="15"/>
      <c r="C1096" s="15"/>
      <c r="D1096" s="15"/>
      <c r="E1096" s="15"/>
      <c r="F1096" s="15"/>
      <c r="G1096" s="15"/>
      <c r="H1096" s="15"/>
      <c r="I1096" s="15"/>
      <c r="J1096" s="15"/>
      <c r="K1096" s="15"/>
      <c r="L1096" s="15"/>
      <c r="M1096" s="15"/>
    </row>
    <row r="1097" spans="1:13" x14ac:dyDescent="0.35">
      <c r="A1097" s="15"/>
      <c r="B1097" s="15"/>
      <c r="C1097" s="15"/>
      <c r="D1097" s="15"/>
      <c r="E1097" s="15"/>
      <c r="F1097" s="15"/>
      <c r="G1097" s="15"/>
      <c r="H1097" s="15"/>
      <c r="I1097" s="15"/>
      <c r="J1097" s="15"/>
      <c r="K1097" s="15"/>
      <c r="L1097" s="15"/>
      <c r="M1097" s="15"/>
    </row>
    <row r="1098" spans="1:13" x14ac:dyDescent="0.35">
      <c r="A1098" s="15"/>
      <c r="B1098" s="15"/>
      <c r="C1098" s="15"/>
      <c r="D1098" s="15"/>
      <c r="E1098" s="15"/>
      <c r="F1098" s="15"/>
      <c r="G1098" s="15"/>
      <c r="H1098" s="15"/>
      <c r="I1098" s="15"/>
      <c r="J1098" s="15"/>
      <c r="K1098" s="15"/>
      <c r="L1098" s="15"/>
      <c r="M1098" s="15"/>
    </row>
    <row r="1099" spans="1:13" x14ac:dyDescent="0.35">
      <c r="A1099" s="15"/>
      <c r="B1099" s="15"/>
      <c r="C1099" s="15"/>
      <c r="D1099" s="15"/>
      <c r="E1099" s="15"/>
      <c r="F1099" s="15"/>
      <c r="G1099" s="15"/>
      <c r="H1099" s="15"/>
      <c r="I1099" s="15"/>
      <c r="J1099" s="15"/>
      <c r="K1099" s="15"/>
      <c r="L1099" s="15"/>
      <c r="M1099" s="15"/>
    </row>
    <row r="1100" spans="1:13" x14ac:dyDescent="0.35">
      <c r="A1100" s="15"/>
      <c r="B1100" s="15"/>
      <c r="C1100" s="15"/>
      <c r="D1100" s="15"/>
      <c r="E1100" s="15"/>
      <c r="F1100" s="15"/>
      <c r="G1100" s="15"/>
      <c r="H1100" s="15"/>
      <c r="I1100" s="15"/>
      <c r="J1100" s="15"/>
      <c r="K1100" s="15"/>
      <c r="L1100" s="15"/>
      <c r="M1100" s="15"/>
    </row>
    <row r="1101" spans="1:13" x14ac:dyDescent="0.35">
      <c r="A1101" s="15"/>
      <c r="B1101" s="15"/>
      <c r="C1101" s="15"/>
      <c r="D1101" s="15"/>
      <c r="E1101" s="15"/>
      <c r="F1101" s="15"/>
      <c r="G1101" s="15"/>
      <c r="H1101" s="15"/>
      <c r="I1101" s="15"/>
      <c r="J1101" s="15"/>
      <c r="K1101" s="15"/>
      <c r="L1101" s="15"/>
      <c r="M1101" s="15"/>
    </row>
    <row r="1102" spans="1:13" x14ac:dyDescent="0.35">
      <c r="A1102" s="15"/>
      <c r="B1102" s="15"/>
      <c r="C1102" s="15"/>
      <c r="D1102" s="15"/>
      <c r="E1102" s="15"/>
      <c r="F1102" s="15"/>
      <c r="G1102" s="15"/>
      <c r="H1102" s="15"/>
      <c r="I1102" s="15"/>
      <c r="J1102" s="15"/>
      <c r="K1102" s="15"/>
      <c r="L1102" s="15"/>
      <c r="M1102" s="15"/>
    </row>
    <row r="1103" spans="1:13" x14ac:dyDescent="0.35">
      <c r="A1103" s="15"/>
      <c r="B1103" s="15"/>
      <c r="C1103" s="15"/>
      <c r="D1103" s="15"/>
      <c r="E1103" s="15"/>
      <c r="F1103" s="15"/>
      <c r="G1103" s="15"/>
      <c r="H1103" s="15"/>
      <c r="I1103" s="15"/>
      <c r="J1103" s="15"/>
      <c r="K1103" s="15"/>
      <c r="L1103" s="15"/>
      <c r="M1103" s="15"/>
    </row>
    <row r="1104" spans="1:13" x14ac:dyDescent="0.35">
      <c r="A1104" s="15"/>
      <c r="B1104" s="15"/>
      <c r="C1104" s="15"/>
      <c r="D1104" s="15"/>
      <c r="E1104" s="15"/>
      <c r="F1104" s="15"/>
      <c r="G1104" s="15"/>
      <c r="H1104" s="15"/>
      <c r="I1104" s="15"/>
      <c r="J1104" s="15"/>
      <c r="K1104" s="15"/>
      <c r="L1104" s="15"/>
      <c r="M1104" s="15"/>
    </row>
    <row r="1105" spans="1:13" x14ac:dyDescent="0.35">
      <c r="A1105" s="15"/>
      <c r="B1105" s="15"/>
      <c r="C1105" s="15"/>
      <c r="D1105" s="15"/>
      <c r="E1105" s="15"/>
      <c r="F1105" s="15"/>
      <c r="G1105" s="15"/>
      <c r="H1105" s="15"/>
      <c r="I1105" s="15"/>
      <c r="J1105" s="15"/>
      <c r="K1105" s="15"/>
      <c r="L1105" s="15"/>
      <c r="M1105" s="15"/>
    </row>
    <row r="1106" spans="1:13" x14ac:dyDescent="0.35">
      <c r="A1106" s="15"/>
      <c r="B1106" s="15"/>
      <c r="C1106" s="15"/>
      <c r="D1106" s="15"/>
      <c r="E1106" s="15"/>
      <c r="F1106" s="15"/>
      <c r="G1106" s="15"/>
      <c r="H1106" s="15"/>
      <c r="I1106" s="15"/>
      <c r="J1106" s="15"/>
      <c r="K1106" s="15"/>
      <c r="L1106" s="15"/>
      <c r="M1106" s="15"/>
    </row>
    <row r="1107" spans="1:13" x14ac:dyDescent="0.35">
      <c r="A1107" s="15"/>
      <c r="B1107" s="15"/>
      <c r="C1107" s="15"/>
      <c r="D1107" s="15"/>
      <c r="E1107" s="15"/>
      <c r="F1107" s="15"/>
      <c r="G1107" s="15"/>
      <c r="H1107" s="15"/>
      <c r="I1107" s="15"/>
      <c r="J1107" s="15"/>
      <c r="K1107" s="15"/>
      <c r="L1107" s="15"/>
      <c r="M1107" s="15"/>
    </row>
    <row r="1108" spans="1:13" x14ac:dyDescent="0.35">
      <c r="A1108" s="15"/>
      <c r="B1108" s="15"/>
      <c r="C1108" s="15"/>
      <c r="D1108" s="15"/>
      <c r="E1108" s="15"/>
      <c r="F1108" s="15"/>
      <c r="G1108" s="15"/>
      <c r="H1108" s="15"/>
      <c r="I1108" s="15"/>
      <c r="J1108" s="15"/>
      <c r="K1108" s="15"/>
      <c r="L1108" s="15"/>
      <c r="M1108" s="15"/>
    </row>
    <row r="1109" spans="1:13" x14ac:dyDescent="0.35">
      <c r="A1109" s="15"/>
      <c r="B1109" s="15"/>
      <c r="C1109" s="15"/>
      <c r="D1109" s="15"/>
      <c r="E1109" s="15"/>
      <c r="F1109" s="15"/>
      <c r="G1109" s="15"/>
      <c r="H1109" s="15"/>
      <c r="I1109" s="15"/>
      <c r="J1109" s="15"/>
      <c r="K1109" s="15"/>
      <c r="L1109" s="15"/>
      <c r="M1109" s="15"/>
    </row>
    <row r="1110" spans="1:13" x14ac:dyDescent="0.35">
      <c r="A1110" s="15"/>
      <c r="B1110" s="15"/>
      <c r="C1110" s="15"/>
      <c r="D1110" s="15"/>
      <c r="E1110" s="15"/>
      <c r="F1110" s="15"/>
      <c r="G1110" s="15"/>
      <c r="H1110" s="15"/>
      <c r="I1110" s="15"/>
      <c r="J1110" s="15"/>
      <c r="K1110" s="15"/>
      <c r="L1110" s="15"/>
      <c r="M1110" s="15"/>
    </row>
    <row r="1111" spans="1:13" x14ac:dyDescent="0.35">
      <c r="A1111" s="15"/>
      <c r="B1111" s="15"/>
      <c r="C1111" s="15"/>
      <c r="D1111" s="15"/>
      <c r="E1111" s="15"/>
      <c r="F1111" s="15"/>
      <c r="G1111" s="15"/>
      <c r="H1111" s="15"/>
      <c r="I1111" s="15"/>
      <c r="J1111" s="15"/>
      <c r="K1111" s="15"/>
      <c r="L1111" s="15"/>
      <c r="M1111" s="15"/>
    </row>
    <row r="1112" spans="1:13" x14ac:dyDescent="0.35">
      <c r="A1112" s="15"/>
      <c r="B1112" s="15"/>
      <c r="C1112" s="15"/>
      <c r="D1112" s="15"/>
      <c r="E1112" s="15"/>
      <c r="F1112" s="15"/>
      <c r="G1112" s="15"/>
      <c r="H1112" s="15"/>
      <c r="I1112" s="15"/>
      <c r="J1112" s="15"/>
      <c r="K1112" s="15"/>
      <c r="L1112" s="15"/>
      <c r="M1112" s="15"/>
    </row>
    <row r="1113" spans="1:13" x14ac:dyDescent="0.35">
      <c r="A1113" s="15"/>
      <c r="B1113" s="15"/>
      <c r="C1113" s="15"/>
      <c r="D1113" s="15"/>
      <c r="E1113" s="15"/>
      <c r="F1113" s="15"/>
      <c r="G1113" s="15"/>
      <c r="H1113" s="15"/>
      <c r="I1113" s="15"/>
      <c r="J1113" s="15"/>
      <c r="K1113" s="15"/>
      <c r="L1113" s="15"/>
      <c r="M1113" s="15"/>
    </row>
    <row r="1114" spans="1:13" x14ac:dyDescent="0.35">
      <c r="A1114" s="15"/>
      <c r="B1114" s="15"/>
      <c r="C1114" s="15"/>
      <c r="D1114" s="15"/>
      <c r="E1114" s="15"/>
      <c r="F1114" s="15"/>
      <c r="G1114" s="15"/>
      <c r="H1114" s="15"/>
      <c r="I1114" s="15"/>
      <c r="J1114" s="15"/>
      <c r="K1114" s="15"/>
      <c r="L1114" s="15"/>
      <c r="M1114" s="15"/>
    </row>
    <row r="1115" spans="1:13" x14ac:dyDescent="0.35">
      <c r="A1115" s="15"/>
      <c r="B1115" s="15"/>
      <c r="C1115" s="15"/>
      <c r="D1115" s="15"/>
      <c r="E1115" s="15"/>
      <c r="F1115" s="15"/>
      <c r="G1115" s="15"/>
      <c r="H1115" s="15"/>
      <c r="I1115" s="15"/>
      <c r="J1115" s="15"/>
      <c r="K1115" s="15"/>
      <c r="L1115" s="15"/>
      <c r="M1115" s="15"/>
    </row>
    <row r="1116" spans="1:13" x14ac:dyDescent="0.35">
      <c r="A1116" s="15"/>
      <c r="B1116" s="15"/>
      <c r="C1116" s="15"/>
      <c r="D1116" s="15"/>
      <c r="E1116" s="15"/>
      <c r="F1116" s="15"/>
      <c r="G1116" s="15"/>
      <c r="H1116" s="15"/>
      <c r="I1116" s="15"/>
      <c r="J1116" s="15"/>
      <c r="K1116" s="15"/>
      <c r="L1116" s="15"/>
      <c r="M1116" s="15"/>
    </row>
    <row r="1117" spans="1:13" x14ac:dyDescent="0.35">
      <c r="A1117" s="15"/>
      <c r="B1117" s="15"/>
      <c r="C1117" s="15"/>
      <c r="D1117" s="15"/>
      <c r="E1117" s="15"/>
      <c r="F1117" s="15"/>
      <c r="G1117" s="15"/>
      <c r="H1117" s="15"/>
      <c r="I1117" s="15"/>
      <c r="J1117" s="15"/>
      <c r="K1117" s="15"/>
      <c r="L1117" s="15"/>
      <c r="M1117" s="15"/>
    </row>
    <row r="1118" spans="1:13" x14ac:dyDescent="0.35">
      <c r="A1118" s="15"/>
      <c r="B1118" s="15"/>
      <c r="C1118" s="15"/>
      <c r="D1118" s="15"/>
      <c r="E1118" s="15"/>
      <c r="F1118" s="15"/>
      <c r="G1118" s="15"/>
      <c r="H1118" s="15"/>
      <c r="I1118" s="15"/>
      <c r="J1118" s="15"/>
      <c r="K1118" s="15"/>
      <c r="L1118" s="15"/>
      <c r="M1118" s="15"/>
    </row>
    <row r="1119" spans="1:13" x14ac:dyDescent="0.35">
      <c r="A1119" s="15"/>
      <c r="B1119" s="15"/>
      <c r="C1119" s="15"/>
      <c r="D1119" s="15"/>
      <c r="E1119" s="15"/>
      <c r="F1119" s="15"/>
      <c r="G1119" s="15"/>
      <c r="H1119" s="15"/>
      <c r="I1119" s="15"/>
      <c r="J1119" s="15"/>
      <c r="K1119" s="15"/>
      <c r="L1119" s="15"/>
      <c r="M1119" s="15"/>
    </row>
    <row r="1120" spans="1:13" x14ac:dyDescent="0.35">
      <c r="A1120" s="15"/>
      <c r="B1120" s="15"/>
      <c r="C1120" s="15"/>
      <c r="D1120" s="15"/>
      <c r="E1120" s="15"/>
      <c r="F1120" s="15"/>
      <c r="G1120" s="15"/>
      <c r="H1120" s="15"/>
      <c r="I1120" s="15"/>
      <c r="J1120" s="15"/>
      <c r="K1120" s="15"/>
      <c r="L1120" s="15"/>
      <c r="M1120" s="15"/>
    </row>
    <row r="1121" spans="1:13" x14ac:dyDescent="0.35">
      <c r="A1121" s="15"/>
      <c r="B1121" s="15"/>
      <c r="C1121" s="15"/>
      <c r="D1121" s="15"/>
      <c r="E1121" s="15"/>
      <c r="F1121" s="15"/>
      <c r="G1121" s="15"/>
      <c r="H1121" s="15"/>
      <c r="I1121" s="15"/>
      <c r="J1121" s="15"/>
      <c r="K1121" s="15"/>
      <c r="L1121" s="15"/>
      <c r="M1121" s="15"/>
    </row>
    <row r="1122" spans="1:13" x14ac:dyDescent="0.35">
      <c r="A1122" s="15"/>
      <c r="B1122" s="15"/>
      <c r="C1122" s="15"/>
      <c r="D1122" s="15"/>
      <c r="E1122" s="15"/>
      <c r="F1122" s="15"/>
      <c r="G1122" s="15"/>
      <c r="H1122" s="15"/>
      <c r="I1122" s="15"/>
      <c r="J1122" s="15"/>
      <c r="K1122" s="15"/>
      <c r="L1122" s="15"/>
      <c r="M1122" s="15"/>
    </row>
    <row r="1123" spans="1:13" x14ac:dyDescent="0.35">
      <c r="A1123" s="15"/>
      <c r="B1123" s="15"/>
      <c r="C1123" s="15"/>
      <c r="D1123" s="15"/>
      <c r="E1123" s="15"/>
      <c r="F1123" s="15"/>
      <c r="G1123" s="15"/>
      <c r="H1123" s="15"/>
      <c r="I1123" s="15"/>
      <c r="J1123" s="15"/>
      <c r="K1123" s="15"/>
      <c r="L1123" s="15"/>
      <c r="M1123" s="15"/>
    </row>
    <row r="1124" spans="1:13" x14ac:dyDescent="0.35">
      <c r="A1124" s="15"/>
      <c r="B1124" s="15"/>
      <c r="C1124" s="15"/>
      <c r="D1124" s="15"/>
      <c r="E1124" s="15"/>
      <c r="F1124" s="15"/>
      <c r="G1124" s="15"/>
      <c r="H1124" s="15"/>
      <c r="I1124" s="15"/>
      <c r="J1124" s="15"/>
      <c r="K1124" s="15"/>
      <c r="L1124" s="15"/>
      <c r="M1124" s="15"/>
    </row>
    <row r="1125" spans="1:13" x14ac:dyDescent="0.35">
      <c r="A1125" s="15"/>
      <c r="B1125" s="15"/>
      <c r="C1125" s="15"/>
      <c r="D1125" s="15"/>
      <c r="E1125" s="15"/>
      <c r="F1125" s="15"/>
      <c r="G1125" s="15"/>
      <c r="H1125" s="15"/>
      <c r="I1125" s="15"/>
      <c r="J1125" s="15"/>
      <c r="K1125" s="15"/>
      <c r="L1125" s="15"/>
      <c r="M1125" s="15"/>
    </row>
    <row r="1126" spans="1:13" x14ac:dyDescent="0.35">
      <c r="A1126" s="15"/>
      <c r="B1126" s="15"/>
      <c r="C1126" s="15"/>
      <c r="D1126" s="15"/>
      <c r="E1126" s="15"/>
      <c r="F1126" s="15"/>
      <c r="G1126" s="15"/>
      <c r="H1126" s="15"/>
      <c r="I1126" s="15"/>
      <c r="J1126" s="15"/>
      <c r="K1126" s="15"/>
      <c r="L1126" s="15"/>
      <c r="M1126" s="15"/>
    </row>
    <row r="1127" spans="1:13" x14ac:dyDescent="0.35">
      <c r="A1127" s="15"/>
      <c r="B1127" s="15"/>
      <c r="C1127" s="15"/>
      <c r="D1127" s="15"/>
      <c r="E1127" s="15"/>
      <c r="F1127" s="15"/>
      <c r="G1127" s="15"/>
      <c r="H1127" s="15"/>
      <c r="I1127" s="15"/>
      <c r="J1127" s="15"/>
      <c r="K1127" s="15"/>
      <c r="L1127" s="15"/>
      <c r="M1127" s="15"/>
    </row>
    <row r="1128" spans="1:13" x14ac:dyDescent="0.35">
      <c r="A1128" s="15"/>
      <c r="B1128" s="15"/>
      <c r="C1128" s="15"/>
      <c r="D1128" s="15"/>
      <c r="E1128" s="15"/>
      <c r="F1128" s="15"/>
      <c r="G1128" s="15"/>
      <c r="H1128" s="15"/>
      <c r="I1128" s="15"/>
      <c r="J1128" s="15"/>
      <c r="K1128" s="15"/>
      <c r="L1128" s="15"/>
      <c r="M1128" s="15"/>
    </row>
    <row r="1129" spans="1:13" x14ac:dyDescent="0.35">
      <c r="A1129" s="15"/>
      <c r="B1129" s="15"/>
      <c r="C1129" s="15"/>
      <c r="D1129" s="15"/>
      <c r="E1129" s="15"/>
      <c r="F1129" s="15"/>
      <c r="G1129" s="15"/>
      <c r="H1129" s="15"/>
      <c r="I1129" s="15"/>
      <c r="J1129" s="15"/>
      <c r="K1129" s="15"/>
      <c r="L1129" s="15"/>
      <c r="M1129" s="15"/>
    </row>
    <row r="1130" spans="1:13" x14ac:dyDescent="0.35">
      <c r="A1130" s="15"/>
      <c r="B1130" s="15"/>
      <c r="C1130" s="15"/>
      <c r="D1130" s="15"/>
      <c r="E1130" s="15"/>
      <c r="F1130" s="15"/>
      <c r="G1130" s="15"/>
      <c r="H1130" s="15"/>
      <c r="I1130" s="15"/>
      <c r="J1130" s="15"/>
      <c r="K1130" s="15"/>
      <c r="L1130" s="15"/>
      <c r="M1130" s="15"/>
    </row>
    <row r="1131" spans="1:13" x14ac:dyDescent="0.35">
      <c r="A1131" s="15"/>
      <c r="B1131" s="15"/>
      <c r="C1131" s="15"/>
      <c r="D1131" s="15"/>
      <c r="E1131" s="15"/>
      <c r="F1131" s="15"/>
      <c r="G1131" s="15"/>
      <c r="H1131" s="15"/>
      <c r="I1131" s="15"/>
      <c r="J1131" s="15"/>
      <c r="K1131" s="15"/>
      <c r="L1131" s="15"/>
      <c r="M1131" s="15"/>
    </row>
    <row r="1132" spans="1:13" x14ac:dyDescent="0.35">
      <c r="A1132" s="15"/>
      <c r="B1132" s="15"/>
      <c r="C1132" s="15"/>
      <c r="D1132" s="15"/>
      <c r="E1132" s="15"/>
      <c r="F1132" s="15"/>
      <c r="G1132" s="15"/>
      <c r="H1132" s="15"/>
      <c r="I1132" s="15"/>
      <c r="J1132" s="15"/>
      <c r="K1132" s="15"/>
      <c r="L1132" s="15"/>
      <c r="M1132" s="15"/>
    </row>
    <row r="1133" spans="1:13" x14ac:dyDescent="0.35">
      <c r="A1133" s="15"/>
      <c r="B1133" s="15"/>
      <c r="C1133" s="15"/>
      <c r="D1133" s="15"/>
      <c r="E1133" s="15"/>
      <c r="F1133" s="15"/>
      <c r="G1133" s="15"/>
      <c r="H1133" s="15"/>
      <c r="I1133" s="15"/>
      <c r="J1133" s="15"/>
      <c r="K1133" s="15"/>
      <c r="L1133" s="15"/>
      <c r="M1133" s="15"/>
    </row>
    <row r="1134" spans="1:13" x14ac:dyDescent="0.35">
      <c r="A1134" s="15"/>
      <c r="B1134" s="15"/>
      <c r="C1134" s="15"/>
      <c r="D1134" s="15"/>
      <c r="E1134" s="15"/>
      <c r="F1134" s="15"/>
      <c r="G1134" s="15"/>
      <c r="H1134" s="15"/>
      <c r="I1134" s="15"/>
      <c r="J1134" s="15"/>
      <c r="K1134" s="15"/>
      <c r="L1134" s="15"/>
      <c r="M1134" s="15"/>
    </row>
    <row r="1135" spans="1:13" x14ac:dyDescent="0.35">
      <c r="A1135" s="15"/>
      <c r="B1135" s="15"/>
      <c r="C1135" s="15"/>
      <c r="D1135" s="15"/>
      <c r="E1135" s="15"/>
      <c r="F1135" s="15"/>
      <c r="G1135" s="15"/>
      <c r="H1135" s="15"/>
      <c r="I1135" s="15"/>
      <c r="J1135" s="15"/>
      <c r="K1135" s="15"/>
      <c r="L1135" s="15"/>
      <c r="M1135" s="15"/>
    </row>
    <row r="1136" spans="1:13" x14ac:dyDescent="0.35">
      <c r="A1136" s="15"/>
      <c r="B1136" s="15"/>
      <c r="C1136" s="15"/>
      <c r="D1136" s="15"/>
      <c r="E1136" s="15"/>
      <c r="F1136" s="15"/>
      <c r="G1136" s="15"/>
      <c r="H1136" s="15"/>
      <c r="I1136" s="15"/>
      <c r="J1136" s="15"/>
      <c r="K1136" s="15"/>
      <c r="L1136" s="15"/>
      <c r="M1136" s="15"/>
    </row>
    <row r="1137" spans="1:13" x14ac:dyDescent="0.35">
      <c r="A1137" s="15"/>
      <c r="B1137" s="15"/>
      <c r="C1137" s="15"/>
      <c r="D1137" s="15"/>
      <c r="E1137" s="15"/>
      <c r="F1137" s="15"/>
      <c r="G1137" s="15"/>
      <c r="H1137" s="15"/>
      <c r="I1137" s="15"/>
      <c r="J1137" s="15"/>
      <c r="K1137" s="15"/>
      <c r="L1137" s="15"/>
      <c r="M1137" s="15"/>
    </row>
    <row r="1138" spans="1:13" x14ac:dyDescent="0.35">
      <c r="A1138" s="15"/>
      <c r="B1138" s="15"/>
      <c r="C1138" s="15"/>
      <c r="D1138" s="15"/>
      <c r="E1138" s="15"/>
      <c r="F1138" s="15"/>
      <c r="G1138" s="15"/>
      <c r="H1138" s="15"/>
      <c r="I1138" s="15"/>
      <c r="J1138" s="15"/>
      <c r="K1138" s="15"/>
      <c r="L1138" s="15"/>
      <c r="M1138" s="15"/>
    </row>
    <row r="1139" spans="1:13" x14ac:dyDescent="0.35">
      <c r="A1139" s="15"/>
      <c r="B1139" s="15"/>
      <c r="C1139" s="15"/>
      <c r="D1139" s="15"/>
      <c r="E1139" s="15"/>
      <c r="F1139" s="15"/>
      <c r="G1139" s="15"/>
      <c r="H1139" s="15"/>
      <c r="I1139" s="15"/>
      <c r="J1139" s="15"/>
      <c r="K1139" s="15"/>
      <c r="L1139" s="15"/>
      <c r="M1139" s="15"/>
    </row>
    <row r="1140" spans="1:13" x14ac:dyDescent="0.35">
      <c r="A1140" s="15"/>
      <c r="B1140" s="15"/>
      <c r="C1140" s="15"/>
      <c r="D1140" s="15"/>
      <c r="E1140" s="15"/>
      <c r="F1140" s="15"/>
      <c r="G1140" s="15"/>
      <c r="H1140" s="15"/>
      <c r="I1140" s="15"/>
      <c r="J1140" s="15"/>
      <c r="K1140" s="15"/>
      <c r="L1140" s="15"/>
      <c r="M1140" s="15"/>
    </row>
    <row r="1141" spans="1:13" x14ac:dyDescent="0.35">
      <c r="A1141" s="15"/>
      <c r="B1141" s="15"/>
      <c r="C1141" s="15"/>
      <c r="D1141" s="15"/>
      <c r="E1141" s="15"/>
      <c r="F1141" s="15"/>
      <c r="G1141" s="15"/>
      <c r="H1141" s="15"/>
      <c r="I1141" s="15"/>
      <c r="J1141" s="15"/>
      <c r="K1141" s="15"/>
      <c r="L1141" s="15"/>
      <c r="M1141" s="15"/>
    </row>
    <row r="1142" spans="1:13" x14ac:dyDescent="0.35">
      <c r="A1142" s="15"/>
      <c r="B1142" s="15"/>
      <c r="C1142" s="15"/>
      <c r="D1142" s="15"/>
      <c r="E1142" s="15"/>
      <c r="F1142" s="15"/>
      <c r="G1142" s="15"/>
      <c r="H1142" s="15"/>
      <c r="I1142" s="15"/>
      <c r="J1142" s="15"/>
      <c r="K1142" s="15"/>
      <c r="L1142" s="15"/>
      <c r="M1142" s="15"/>
    </row>
    <row r="1143" spans="1:13" x14ac:dyDescent="0.35">
      <c r="A1143" s="15"/>
      <c r="B1143" s="15"/>
      <c r="C1143" s="15"/>
      <c r="D1143" s="15"/>
      <c r="E1143" s="15"/>
      <c r="F1143" s="15"/>
      <c r="G1143" s="15"/>
      <c r="H1143" s="15"/>
      <c r="I1143" s="15"/>
      <c r="J1143" s="15"/>
      <c r="K1143" s="15"/>
      <c r="L1143" s="15"/>
      <c r="M1143" s="15"/>
    </row>
    <row r="1144" spans="1:13" x14ac:dyDescent="0.35">
      <c r="A1144" s="15"/>
      <c r="B1144" s="15"/>
      <c r="C1144" s="15"/>
      <c r="D1144" s="15"/>
      <c r="E1144" s="15"/>
      <c r="F1144" s="15"/>
      <c r="G1144" s="15"/>
      <c r="H1144" s="15"/>
      <c r="I1144" s="15"/>
      <c r="J1144" s="15"/>
      <c r="K1144" s="15"/>
      <c r="L1144" s="15"/>
      <c r="M1144" s="15"/>
    </row>
    <row r="1145" spans="1:13" x14ac:dyDescent="0.35">
      <c r="A1145" s="15"/>
      <c r="B1145" s="15"/>
      <c r="C1145" s="15"/>
      <c r="D1145" s="15"/>
      <c r="E1145" s="15"/>
      <c r="F1145" s="15"/>
      <c r="G1145" s="15"/>
      <c r="H1145" s="15"/>
      <c r="I1145" s="15"/>
      <c r="J1145" s="15"/>
      <c r="K1145" s="15"/>
      <c r="L1145" s="15"/>
      <c r="M1145" s="15"/>
    </row>
    <row r="1146" spans="1:13" x14ac:dyDescent="0.35">
      <c r="A1146" s="15"/>
      <c r="B1146" s="15"/>
      <c r="C1146" s="15"/>
      <c r="D1146" s="15"/>
      <c r="E1146" s="15"/>
      <c r="F1146" s="15"/>
      <c r="G1146" s="15"/>
      <c r="H1146" s="15"/>
      <c r="I1146" s="15"/>
      <c r="J1146" s="15"/>
      <c r="K1146" s="15"/>
      <c r="L1146" s="15"/>
      <c r="M1146" s="15"/>
    </row>
    <row r="1147" spans="1:13" x14ac:dyDescent="0.35">
      <c r="A1147" s="15"/>
      <c r="B1147" s="15"/>
      <c r="C1147" s="15"/>
      <c r="D1147" s="15"/>
      <c r="E1147" s="15"/>
      <c r="F1147" s="15"/>
      <c r="G1147" s="15"/>
      <c r="H1147" s="15"/>
      <c r="I1147" s="15"/>
      <c r="J1147" s="15"/>
      <c r="K1147" s="15"/>
      <c r="L1147" s="15"/>
      <c r="M1147" s="15"/>
    </row>
    <row r="1148" spans="1:13" x14ac:dyDescent="0.35">
      <c r="A1148" s="15"/>
      <c r="B1148" s="15"/>
      <c r="C1148" s="15"/>
      <c r="D1148" s="15"/>
      <c r="E1148" s="15"/>
      <c r="F1148" s="15"/>
      <c r="G1148" s="15"/>
      <c r="H1148" s="15"/>
      <c r="I1148" s="15"/>
      <c r="J1148" s="15"/>
      <c r="K1148" s="15"/>
      <c r="L1148" s="15"/>
      <c r="M1148" s="15"/>
    </row>
    <row r="1149" spans="1:13" x14ac:dyDescent="0.35">
      <c r="A1149" s="15"/>
      <c r="B1149" s="15"/>
      <c r="C1149" s="15"/>
      <c r="D1149" s="15"/>
      <c r="E1149" s="15"/>
      <c r="F1149" s="15"/>
      <c r="G1149" s="15"/>
      <c r="H1149" s="15"/>
      <c r="I1149" s="15"/>
      <c r="J1149" s="15"/>
      <c r="K1149" s="15"/>
      <c r="L1149" s="15"/>
      <c r="M1149" s="15"/>
    </row>
    <row r="1150" spans="1:13" x14ac:dyDescent="0.35">
      <c r="A1150" s="15"/>
      <c r="B1150" s="15"/>
      <c r="C1150" s="15"/>
      <c r="D1150" s="15"/>
      <c r="E1150" s="15"/>
      <c r="F1150" s="15"/>
      <c r="G1150" s="15"/>
      <c r="H1150" s="15"/>
      <c r="I1150" s="15"/>
      <c r="J1150" s="15"/>
      <c r="K1150" s="15"/>
      <c r="L1150" s="15"/>
      <c r="M1150" s="15"/>
    </row>
    <row r="1151" spans="1:13" x14ac:dyDescent="0.35">
      <c r="A1151" s="15"/>
      <c r="B1151" s="15"/>
      <c r="C1151" s="15"/>
      <c r="D1151" s="15"/>
      <c r="E1151" s="15"/>
      <c r="F1151" s="15"/>
      <c r="G1151" s="15"/>
      <c r="H1151" s="15"/>
      <c r="I1151" s="15"/>
      <c r="J1151" s="15"/>
      <c r="K1151" s="15"/>
      <c r="L1151" s="15"/>
      <c r="M1151" s="15"/>
    </row>
    <row r="1152" spans="1:13" x14ac:dyDescent="0.35">
      <c r="A1152" s="15"/>
      <c r="B1152" s="15"/>
      <c r="C1152" s="15"/>
      <c r="D1152" s="15"/>
      <c r="E1152" s="15"/>
      <c r="F1152" s="15"/>
      <c r="G1152" s="15"/>
      <c r="H1152" s="15"/>
      <c r="I1152" s="15"/>
      <c r="J1152" s="15"/>
      <c r="K1152" s="15"/>
      <c r="L1152" s="15"/>
      <c r="M1152" s="15"/>
    </row>
    <row r="1153" spans="1:13" x14ac:dyDescent="0.35">
      <c r="A1153" s="15"/>
      <c r="B1153" s="15"/>
      <c r="C1153" s="15"/>
      <c r="D1153" s="15"/>
      <c r="E1153" s="15"/>
      <c r="F1153" s="15"/>
      <c r="G1153" s="15"/>
      <c r="H1153" s="15"/>
      <c r="I1153" s="15"/>
      <c r="J1153" s="15"/>
      <c r="K1153" s="15"/>
      <c r="L1153" s="15"/>
      <c r="M1153" s="15"/>
    </row>
    <row r="1154" spans="1:13" x14ac:dyDescent="0.35">
      <c r="A1154" s="15"/>
      <c r="B1154" s="15"/>
      <c r="C1154" s="15"/>
      <c r="D1154" s="15"/>
      <c r="E1154" s="15"/>
      <c r="F1154" s="15"/>
      <c r="G1154" s="15"/>
      <c r="H1154" s="15"/>
      <c r="I1154" s="15"/>
      <c r="J1154" s="15"/>
      <c r="K1154" s="15"/>
      <c r="L1154" s="15"/>
      <c r="M1154" s="15"/>
    </row>
    <row r="1155" spans="1:13" x14ac:dyDescent="0.35">
      <c r="A1155" s="15"/>
      <c r="B1155" s="15"/>
      <c r="C1155" s="15"/>
      <c r="D1155" s="15"/>
      <c r="E1155" s="15"/>
      <c r="F1155" s="15"/>
      <c r="G1155" s="15"/>
      <c r="H1155" s="15"/>
      <c r="I1155" s="15"/>
      <c r="J1155" s="15"/>
      <c r="K1155" s="15"/>
      <c r="L1155" s="15"/>
      <c r="M1155" s="15"/>
    </row>
    <row r="1156" spans="1:13" x14ac:dyDescent="0.35">
      <c r="A1156" s="15"/>
      <c r="B1156" s="15"/>
      <c r="C1156" s="15"/>
      <c r="D1156" s="15"/>
      <c r="E1156" s="15"/>
      <c r="F1156" s="15"/>
      <c r="G1156" s="15"/>
      <c r="H1156" s="15"/>
      <c r="I1156" s="15"/>
      <c r="J1156" s="15"/>
      <c r="K1156" s="15"/>
      <c r="L1156" s="15"/>
      <c r="M1156" s="15"/>
    </row>
    <row r="1157" spans="1:13" x14ac:dyDescent="0.35">
      <c r="A1157" s="15"/>
      <c r="B1157" s="15"/>
      <c r="C1157" s="15"/>
      <c r="D1157" s="15"/>
      <c r="E1157" s="15"/>
      <c r="F1157" s="15"/>
      <c r="G1157" s="15"/>
      <c r="H1157" s="15"/>
      <c r="I1157" s="15"/>
      <c r="J1157" s="15"/>
      <c r="K1157" s="15"/>
      <c r="L1157" s="15"/>
      <c r="M1157" s="15"/>
    </row>
    <row r="1158" spans="1:13" x14ac:dyDescent="0.35">
      <c r="A1158" s="15"/>
      <c r="B1158" s="15"/>
      <c r="C1158" s="15"/>
      <c r="D1158" s="15"/>
      <c r="E1158" s="15"/>
      <c r="F1158" s="15"/>
      <c r="G1158" s="15"/>
      <c r="H1158" s="15"/>
      <c r="I1158" s="15"/>
      <c r="J1158" s="15"/>
      <c r="K1158" s="15"/>
      <c r="L1158" s="15"/>
      <c r="M1158" s="15"/>
    </row>
    <row r="1159" spans="1:13" x14ac:dyDescent="0.35">
      <c r="A1159" s="15"/>
      <c r="B1159" s="15"/>
      <c r="C1159" s="15"/>
      <c r="D1159" s="15"/>
      <c r="E1159" s="15"/>
      <c r="F1159" s="15"/>
      <c r="G1159" s="15"/>
      <c r="H1159" s="15"/>
      <c r="I1159" s="15"/>
      <c r="J1159" s="15"/>
      <c r="K1159" s="15"/>
      <c r="L1159" s="15"/>
      <c r="M1159" s="15"/>
    </row>
    <row r="1160" spans="1:13" x14ac:dyDescent="0.35">
      <c r="A1160" s="15"/>
      <c r="B1160" s="15"/>
      <c r="C1160" s="15"/>
      <c r="D1160" s="15"/>
      <c r="E1160" s="15"/>
      <c r="F1160" s="15"/>
      <c r="G1160" s="15"/>
      <c r="H1160" s="15"/>
      <c r="I1160" s="15"/>
      <c r="J1160" s="15"/>
      <c r="K1160" s="15"/>
      <c r="L1160" s="15"/>
      <c r="M1160" s="15"/>
    </row>
    <row r="1161" spans="1:13" x14ac:dyDescent="0.35">
      <c r="A1161" s="15"/>
      <c r="B1161" s="15"/>
      <c r="C1161" s="15"/>
      <c r="D1161" s="15"/>
      <c r="E1161" s="15"/>
      <c r="F1161" s="15"/>
      <c r="G1161" s="15"/>
      <c r="H1161" s="15"/>
      <c r="I1161" s="15"/>
      <c r="J1161" s="15"/>
      <c r="K1161" s="15"/>
      <c r="L1161" s="15"/>
      <c r="M1161" s="15"/>
    </row>
    <row r="1162" spans="1:13" x14ac:dyDescent="0.35">
      <c r="A1162" s="15"/>
      <c r="B1162" s="15"/>
      <c r="C1162" s="15"/>
      <c r="D1162" s="15"/>
      <c r="E1162" s="15"/>
      <c r="F1162" s="15"/>
      <c r="G1162" s="15"/>
      <c r="H1162" s="15"/>
      <c r="I1162" s="15"/>
      <c r="J1162" s="15"/>
      <c r="K1162" s="15"/>
      <c r="L1162" s="15"/>
      <c r="M1162" s="15"/>
    </row>
    <row r="1163" spans="1:13" x14ac:dyDescent="0.35">
      <c r="A1163" s="15"/>
      <c r="B1163" s="15"/>
      <c r="C1163" s="15"/>
      <c r="D1163" s="15"/>
      <c r="E1163" s="15"/>
      <c r="F1163" s="15"/>
      <c r="G1163" s="15"/>
      <c r="H1163" s="15"/>
      <c r="I1163" s="15"/>
      <c r="J1163" s="15"/>
      <c r="K1163" s="15"/>
      <c r="L1163" s="15"/>
      <c r="M1163" s="15"/>
    </row>
    <row r="1164" spans="1:13" x14ac:dyDescent="0.35">
      <c r="A1164" s="15"/>
      <c r="B1164" s="15"/>
      <c r="C1164" s="15"/>
      <c r="D1164" s="15"/>
      <c r="E1164" s="15"/>
      <c r="F1164" s="15"/>
      <c r="G1164" s="15"/>
      <c r="H1164" s="15"/>
      <c r="I1164" s="15"/>
      <c r="J1164" s="15"/>
      <c r="K1164" s="15"/>
      <c r="L1164" s="15"/>
      <c r="M1164" s="15"/>
    </row>
    <row r="1165" spans="1:13" x14ac:dyDescent="0.35">
      <c r="A1165" s="15"/>
      <c r="B1165" s="15"/>
      <c r="C1165" s="15"/>
      <c r="D1165" s="15"/>
      <c r="E1165" s="15"/>
      <c r="F1165" s="15"/>
      <c r="G1165" s="15"/>
      <c r="H1165" s="15"/>
      <c r="I1165" s="15"/>
      <c r="J1165" s="15"/>
      <c r="K1165" s="15"/>
      <c r="L1165" s="15"/>
      <c r="M1165" s="15"/>
    </row>
    <row r="1166" spans="1:13" x14ac:dyDescent="0.35">
      <c r="A1166" s="15"/>
      <c r="B1166" s="15"/>
      <c r="C1166" s="15"/>
      <c r="D1166" s="15"/>
      <c r="E1166" s="15"/>
      <c r="F1166" s="15"/>
      <c r="G1166" s="15"/>
      <c r="H1166" s="15"/>
      <c r="I1166" s="15"/>
      <c r="J1166" s="15"/>
      <c r="K1166" s="15"/>
      <c r="L1166" s="15"/>
      <c r="M1166" s="15"/>
    </row>
    <row r="1167" spans="1:13" x14ac:dyDescent="0.35">
      <c r="A1167" s="15"/>
      <c r="B1167" s="15"/>
      <c r="C1167" s="15"/>
      <c r="D1167" s="15"/>
      <c r="E1167" s="15"/>
      <c r="F1167" s="15"/>
      <c r="G1167" s="15"/>
      <c r="H1167" s="15"/>
      <c r="I1167" s="15"/>
      <c r="J1167" s="15"/>
      <c r="K1167" s="15"/>
      <c r="L1167" s="15"/>
      <c r="M1167" s="15"/>
    </row>
    <row r="1168" spans="1:13" x14ac:dyDescent="0.35">
      <c r="A1168" s="15"/>
      <c r="B1168" s="15"/>
      <c r="C1168" s="15"/>
      <c r="D1168" s="15"/>
      <c r="E1168" s="15"/>
      <c r="F1168" s="15"/>
      <c r="G1168" s="15"/>
      <c r="H1168" s="15"/>
      <c r="I1168" s="15"/>
      <c r="J1168" s="15"/>
      <c r="K1168" s="15"/>
      <c r="L1168" s="15"/>
      <c r="M1168" s="15"/>
    </row>
    <row r="1169" spans="1:13" x14ac:dyDescent="0.35">
      <c r="A1169" s="15"/>
      <c r="B1169" s="15"/>
      <c r="C1169" s="15"/>
      <c r="D1169" s="15"/>
      <c r="E1169" s="15"/>
      <c r="F1169" s="15"/>
      <c r="G1169" s="15"/>
      <c r="H1169" s="15"/>
      <c r="I1169" s="15"/>
      <c r="J1169" s="15"/>
      <c r="K1169" s="15"/>
      <c r="L1169" s="15"/>
      <c r="M1169" s="15"/>
    </row>
    <row r="1170" spans="1:13" x14ac:dyDescent="0.35">
      <c r="A1170" s="15"/>
      <c r="B1170" s="15"/>
      <c r="C1170" s="15"/>
      <c r="D1170" s="15"/>
      <c r="E1170" s="15"/>
      <c r="F1170" s="15"/>
      <c r="G1170" s="15"/>
      <c r="H1170" s="15"/>
      <c r="I1170" s="15"/>
      <c r="J1170" s="15"/>
      <c r="K1170" s="15"/>
      <c r="L1170" s="15"/>
      <c r="M1170" s="15"/>
    </row>
    <row r="1171" spans="1:13" x14ac:dyDescent="0.35">
      <c r="A1171" s="15"/>
      <c r="B1171" s="15"/>
      <c r="C1171" s="15"/>
      <c r="D1171" s="15"/>
      <c r="E1171" s="15"/>
      <c r="F1171" s="15"/>
      <c r="G1171" s="15"/>
      <c r="H1171" s="15"/>
      <c r="I1171" s="15"/>
      <c r="J1171" s="15"/>
      <c r="K1171" s="15"/>
      <c r="L1171" s="15"/>
      <c r="M1171" s="15"/>
    </row>
    <row r="1172" spans="1:13" x14ac:dyDescent="0.35">
      <c r="A1172" s="15"/>
      <c r="B1172" s="15"/>
      <c r="C1172" s="15"/>
      <c r="D1172" s="15"/>
      <c r="E1172" s="15"/>
      <c r="F1172" s="15"/>
      <c r="G1172" s="15"/>
      <c r="H1172" s="15"/>
      <c r="I1172" s="15"/>
      <c r="J1172" s="15"/>
      <c r="K1172" s="15"/>
      <c r="L1172" s="15"/>
      <c r="M1172" s="15"/>
    </row>
    <row r="1173" spans="1:13" x14ac:dyDescent="0.35">
      <c r="A1173" s="15"/>
      <c r="B1173" s="15"/>
      <c r="C1173" s="15"/>
      <c r="D1173" s="15"/>
      <c r="E1173" s="15"/>
      <c r="F1173" s="15"/>
      <c r="G1173" s="15"/>
      <c r="H1173" s="15"/>
      <c r="I1173" s="15"/>
      <c r="J1173" s="15"/>
      <c r="K1173" s="15"/>
      <c r="L1173" s="15"/>
      <c r="M1173" s="15"/>
    </row>
    <row r="1174" spans="1:13" x14ac:dyDescent="0.35">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73" t="s">
        <v>415</v>
      </c>
      <c r="B1" s="74"/>
      <c r="C1" s="74"/>
      <c r="D1" s="74"/>
      <c r="E1" s="74"/>
      <c r="F1" s="74"/>
      <c r="G1" s="74"/>
      <c r="H1" s="74"/>
      <c r="I1" s="74"/>
      <c r="J1" s="74"/>
      <c r="K1" s="74"/>
      <c r="L1" s="74"/>
      <c r="M1" s="74"/>
      <c r="N1" s="74"/>
    </row>
    <row r="3" spans="1:18" x14ac:dyDescent="0.35">
      <c r="A3" s="3" t="s">
        <v>1</v>
      </c>
      <c r="B3" s="5" t="s">
        <v>21</v>
      </c>
      <c r="C3" s="5" t="s">
        <v>22</v>
      </c>
      <c r="D3" s="5" t="s">
        <v>23</v>
      </c>
      <c r="E3" s="5" t="s">
        <v>24</v>
      </c>
      <c r="F3" s="3" t="s">
        <v>413</v>
      </c>
      <c r="G3" s="3" t="s">
        <v>414</v>
      </c>
      <c r="H3" s="5" t="s">
        <v>25</v>
      </c>
      <c r="I3" s="9"/>
      <c r="K3" s="75" t="s">
        <v>412</v>
      </c>
      <c r="L3" s="75"/>
    </row>
    <row r="4" spans="1:18" x14ac:dyDescent="0.35">
      <c r="A4" s="4">
        <v>1</v>
      </c>
      <c r="B4" s="6">
        <f>AVERAGE(DT!A4:A1004)</f>
        <v>0.76923076923076927</v>
      </c>
      <c r="C4" s="6">
        <f>VAR(DT!A4:A1004)</f>
        <v>3.6923076923076921</v>
      </c>
      <c r="D4" s="6">
        <f>SQRT(C4)</f>
        <v>1.9215378456610455</v>
      </c>
      <c r="E4" s="7">
        <f>COUNTA(Data!A4:A1000)</f>
        <v>13</v>
      </c>
      <c r="F4" s="22" t="str">
        <f>VLOOKUP(Read_First!B4,Items!A1:Q50,8,FALSE)</f>
        <v>obstructive</v>
      </c>
      <c r="G4" s="23" t="str">
        <f>VLOOKUP(Read_First!B4,Items!A1:Q50,9,FALSE)</f>
        <v>supportive</v>
      </c>
      <c r="H4" s="25" t="str">
        <f>VLOOKUP(Read_First!B4,Items!A1:S50,18,FALSE)</f>
        <v>Pragmatic Quality</v>
      </c>
      <c r="I4" s="51"/>
      <c r="K4" s="25" t="str">
        <f>VLOOKUP(Read_First!B4,Items!A1:S50,18,FALSE)</f>
        <v>Pragmatic Quality</v>
      </c>
      <c r="L4" s="13">
        <f>AVERAGE(DT!K4:K1004)</f>
        <v>0.90384615384615385</v>
      </c>
      <c r="R4" s="8"/>
    </row>
    <row r="5" spans="1:18" x14ac:dyDescent="0.35">
      <c r="A5" s="4">
        <v>2</v>
      </c>
      <c r="B5" s="6">
        <f>AVERAGE(DT!B4:B1004)</f>
        <v>1.5384615384615385</v>
      </c>
      <c r="C5" s="6">
        <f>VAR(DT!B4:B1004)</f>
        <v>1.1025641025641024</v>
      </c>
      <c r="D5" s="6">
        <f t="shared" ref="D5:D11" si="0">SQRT(C5)</f>
        <v>1.0500305245868342</v>
      </c>
      <c r="E5" s="7">
        <f>COUNTA(Data!B4:B1000)</f>
        <v>13</v>
      </c>
      <c r="F5" s="22" t="str">
        <f>VLOOKUP(Read_First!B4,Items!A1:Q50,10,FALSE)</f>
        <v>complicated</v>
      </c>
      <c r="G5" s="22" t="str">
        <f>VLOOKUP(Read_First!B4,Items!A1:Q50,11,FALSE)</f>
        <v>easy</v>
      </c>
      <c r="H5" s="25" t="str">
        <f>VLOOKUP(Read_First!B4,Items!A1:S50,18,FALSE)</f>
        <v>Pragmatic Quality</v>
      </c>
      <c r="I5" s="51"/>
      <c r="K5" s="25" t="str">
        <f>VLOOKUP(Read_First!B4,Items!A1:S50,19,FALSE)</f>
        <v>Hedonic Quality</v>
      </c>
      <c r="L5" s="13">
        <f>AVERAGE(DT!L4:L1004)</f>
        <v>0.51923076923076927</v>
      </c>
    </row>
    <row r="6" spans="1:18" x14ac:dyDescent="0.35">
      <c r="A6" s="4">
        <v>3</v>
      </c>
      <c r="B6" s="6">
        <f>AVERAGE(DT!C4:C1004)</f>
        <v>0.23076923076923078</v>
      </c>
      <c r="C6" s="6">
        <f>VAR(DT!C4:C1004)</f>
        <v>2.1923076923076921</v>
      </c>
      <c r="D6" s="6">
        <f t="shared" si="0"/>
        <v>1.4806443503784736</v>
      </c>
      <c r="E6" s="7">
        <f>COUNTA(Data!C4:C1000)</f>
        <v>13</v>
      </c>
      <c r="F6" s="22" t="str">
        <f>VLOOKUP(Read_First!B4,Items!A1:Q50,14,FALSE)</f>
        <v>inefficient</v>
      </c>
      <c r="G6" s="22" t="str">
        <f>VLOOKUP(Read_First!B4,Items!A1:Q50,15,FALSE)</f>
        <v>efficient</v>
      </c>
      <c r="H6" s="25" t="str">
        <f>VLOOKUP(Read_First!B4,Items!A1:S50,18,FALSE)</f>
        <v>Pragmatic Quality</v>
      </c>
      <c r="I6" s="51"/>
      <c r="K6" s="25" t="s">
        <v>411</v>
      </c>
      <c r="L6" s="13">
        <f>AVERAGE(DT!M4:M1004)</f>
        <v>0.71153846153846156</v>
      </c>
    </row>
    <row r="7" spans="1:18" x14ac:dyDescent="0.35">
      <c r="A7" s="4">
        <v>4</v>
      </c>
      <c r="B7" s="6">
        <f>AVERAGE(DT!D4:D1004)</f>
        <v>1.0769230769230769</v>
      </c>
      <c r="C7" s="6">
        <f>VAR(DT!D4:D1004)</f>
        <v>0.57692307692307698</v>
      </c>
      <c r="D7" s="6">
        <f t="shared" si="0"/>
        <v>0.75955452531275003</v>
      </c>
      <c r="E7" s="7">
        <f>COUNTA(Data!D4:D1000)</f>
        <v>13</v>
      </c>
      <c r="F7" s="22" t="str">
        <f>VLOOKUP(Read_First!B4,Items!A1:Q50,17,FALSE)</f>
        <v>confusing</v>
      </c>
      <c r="G7" s="23" t="str">
        <f>VLOOKUP(Read_First!B4,Items!A1:Q50,16,FALSE)</f>
        <v>clear</v>
      </c>
      <c r="H7" s="25" t="str">
        <f>VLOOKUP(Read_First!B4,Items!A1:S50,18,FALSE)</f>
        <v>Pragmatic Quality</v>
      </c>
      <c r="I7" s="51"/>
      <c r="K7" s="44"/>
      <c r="L7" s="45"/>
    </row>
    <row r="8" spans="1:18" x14ac:dyDescent="0.35">
      <c r="A8" s="4">
        <v>5</v>
      </c>
      <c r="B8" s="6">
        <f>AVERAGE(DT!E4:E1004)</f>
        <v>7.6923076923076927E-2</v>
      </c>
      <c r="C8" s="6">
        <f>VAR(DT!E4:E1004)</f>
        <v>2.2435897435897436</v>
      </c>
      <c r="D8" s="6">
        <f t="shared" si="0"/>
        <v>1.4978617237881953</v>
      </c>
      <c r="E8" s="7">
        <f>COUNTA(Data!E4:E1000)</f>
        <v>13</v>
      </c>
      <c r="F8" s="22" t="str">
        <f>VLOOKUP(Read_First!B4,Items!A1:Q50,2,FALSE)</f>
        <v>boring</v>
      </c>
      <c r="G8" s="23" t="str">
        <f>VLOOKUP(Read_First!B4,Items!A1:Q50,3,FALSE)</f>
        <v>exciting</v>
      </c>
      <c r="H8" s="26" t="str">
        <f>VLOOKUP(Read_First!B4,Items!A1:S50,19,FALSE)</f>
        <v>Hedonic Quality</v>
      </c>
      <c r="I8" s="52"/>
      <c r="K8" s="44"/>
      <c r="L8" s="45"/>
    </row>
    <row r="9" spans="1:18" x14ac:dyDescent="0.35">
      <c r="A9" s="4">
        <v>6</v>
      </c>
      <c r="B9" s="6">
        <f>AVERAGE(DT!F4:F1004)</f>
        <v>0.69230769230769229</v>
      </c>
      <c r="C9" s="6">
        <f>VAR(DT!F4:F1004)</f>
        <v>1.2307692307692308</v>
      </c>
      <c r="D9" s="6">
        <f t="shared" si="0"/>
        <v>1.1094003924504583</v>
      </c>
      <c r="E9" s="7">
        <f>COUNTA(Data!F4:F1000)</f>
        <v>13</v>
      </c>
      <c r="F9" s="22" t="str">
        <f>VLOOKUP(Read_First!B4,Items!A1:Q50,4,FALSE)</f>
        <v>not interesting</v>
      </c>
      <c r="G9" s="23" t="str">
        <f>VLOOKUP(Read_First!B4,Items!A1:Q50,5,FALSE)</f>
        <v>interesting</v>
      </c>
      <c r="H9" s="26" t="str">
        <f>VLOOKUP(Read_First!B4,Items!A1:S50,19,FALSE)</f>
        <v>Hedonic Quality</v>
      </c>
      <c r="I9" s="52"/>
      <c r="K9" s="46"/>
      <c r="L9" s="45"/>
    </row>
    <row r="10" spans="1:18" x14ac:dyDescent="0.35">
      <c r="A10" s="4">
        <v>7</v>
      </c>
      <c r="B10" s="6">
        <f>AVERAGE(DT!G4:G1004)</f>
        <v>0.84615384615384615</v>
      </c>
      <c r="C10" s="6">
        <f>VAR(DT!G4:G1004)</f>
        <v>1.141025641025641</v>
      </c>
      <c r="D10" s="6">
        <f t="shared" si="0"/>
        <v>1.0681880176381127</v>
      </c>
      <c r="E10" s="7">
        <f>COUNTA(Data!G4:G1000)</f>
        <v>13</v>
      </c>
      <c r="F10" s="22" t="str">
        <f>VLOOKUP(Read_First!B4,Items!A1:Q50,7,FALSE)</f>
        <v>conventional</v>
      </c>
      <c r="G10" s="23" t="str">
        <f>VLOOKUP(Read_First!B4,Items!A1:Q50,6,FALSE)</f>
        <v>inventive</v>
      </c>
      <c r="H10" s="26" t="str">
        <f>VLOOKUP(Read_First!B4,Items!A1:S50,19,FALSE)</f>
        <v>Hedonic Quality</v>
      </c>
      <c r="I10" s="52"/>
    </row>
    <row r="11" spans="1:18" x14ac:dyDescent="0.35">
      <c r="A11" s="4">
        <v>8</v>
      </c>
      <c r="B11" s="6">
        <f>AVERAGE(DT!H4:H1004)</f>
        <v>0.46153846153846156</v>
      </c>
      <c r="C11" s="6">
        <f>VAR(DT!H4:H1004)</f>
        <v>0.76923076923076916</v>
      </c>
      <c r="D11" s="6">
        <f t="shared" si="0"/>
        <v>0.8770580193070292</v>
      </c>
      <c r="E11" s="7">
        <f>COUNTA(Data!H4:H1000)</f>
        <v>13</v>
      </c>
      <c r="F11" s="22" t="str">
        <f>VLOOKUP(Read_First!B4,Items!A1:Q50,12,FALSE)</f>
        <v>usual</v>
      </c>
      <c r="G11" s="23" t="str">
        <f>VLOOKUP(Read_First!B4,Items!A1:Q50,13,FALSE)</f>
        <v>leading edge</v>
      </c>
      <c r="H11" s="25" t="str">
        <f>VLOOKUP(Read_First!B4,Items!A1:S50,19,FALSE)</f>
        <v>Hedonic Quality</v>
      </c>
      <c r="I11" s="52"/>
    </row>
    <row r="22" spans="11:15" x14ac:dyDescent="0.35">
      <c r="K22" s="50"/>
      <c r="L22" s="50"/>
    </row>
    <row r="23" spans="11:15" x14ac:dyDescent="0.35">
      <c r="K23" s="49"/>
      <c r="L23" s="49"/>
    </row>
    <row r="24" spans="11:15" x14ac:dyDescent="0.35">
      <c r="K24" s="15"/>
      <c r="L24" s="48"/>
    </row>
    <row r="25" spans="11:15" x14ac:dyDescent="0.35">
      <c r="K25" s="15"/>
      <c r="L25" s="48"/>
    </row>
    <row r="27" spans="11:15" ht="14.4" customHeight="1" x14ac:dyDescent="0.35">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76" t="s">
        <v>258</v>
      </c>
      <c r="B1" s="77"/>
      <c r="C1" s="77"/>
      <c r="D1" s="77"/>
      <c r="E1" s="77"/>
      <c r="F1" s="77"/>
      <c r="G1" s="77"/>
      <c r="H1" s="77"/>
      <c r="I1" s="77"/>
      <c r="J1" s="77"/>
      <c r="K1" s="77"/>
      <c r="L1" s="77"/>
      <c r="M1" s="77"/>
      <c r="N1" s="77"/>
      <c r="O1" s="77"/>
    </row>
    <row r="3" spans="1:15" x14ac:dyDescent="0.35">
      <c r="A3" s="75" t="s">
        <v>29</v>
      </c>
      <c r="B3" s="75"/>
      <c r="C3" s="75"/>
      <c r="D3" s="75"/>
      <c r="E3" s="75"/>
      <c r="F3" s="75"/>
      <c r="G3" s="75"/>
      <c r="I3" s="75" t="s">
        <v>26</v>
      </c>
      <c r="J3" s="75"/>
      <c r="K3" s="75"/>
      <c r="L3" s="75"/>
      <c r="M3" s="75"/>
      <c r="N3" s="75"/>
      <c r="O3" s="75"/>
    </row>
    <row r="4" spans="1:15" x14ac:dyDescent="0.35">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5">
      <c r="A5" s="14">
        <v>1</v>
      </c>
      <c r="B5" s="13">
        <f>Results!B4</f>
        <v>0.76923076923076927</v>
      </c>
      <c r="C5" s="13">
        <f>Results!D4</f>
        <v>1.9215378456610455</v>
      </c>
      <c r="D5" s="7">
        <f>Results!E4</f>
        <v>13</v>
      </c>
      <c r="E5" s="13">
        <f t="shared" ref="E5:E12" si="0">CONFIDENCE(0.05, C5, D5)</f>
        <v>1.0445406776087736</v>
      </c>
      <c r="F5" s="13">
        <f t="shared" ref="F5:F12" si="1">B5-E5</f>
        <v>-0.27530990837800429</v>
      </c>
      <c r="G5" s="13">
        <f t="shared" ref="G5:G12" si="2">B5+E5</f>
        <v>1.8137714468395427</v>
      </c>
      <c r="I5" s="12" t="str">
        <f>VLOOKUP(Read_First!B4,Items!A1:S50,18,FALSE)</f>
        <v>Pragmatic Quality</v>
      </c>
      <c r="J5" s="13">
        <f>AVERAGE(DT!K4:K1004)</f>
        <v>0.90384615384615385</v>
      </c>
      <c r="K5" s="13">
        <f>STDEV(DT!K4:K1004)</f>
        <v>0.75373004076988626</v>
      </c>
      <c r="L5" s="7">
        <f>MAX(D5:D12)</f>
        <v>13</v>
      </c>
      <c r="M5" s="13">
        <f t="shared" ref="M5:M7" si="3">CONFIDENCE(0.05, K5, L5)</f>
        <v>0.40972478855810351</v>
      </c>
      <c r="N5" s="13">
        <f t="shared" ref="N5:N7" si="4">J5-M5</f>
        <v>0.49412136528805034</v>
      </c>
      <c r="O5" s="13">
        <f t="shared" ref="O5:O7" si="5">J5+M5</f>
        <v>1.3135709424042574</v>
      </c>
    </row>
    <row r="6" spans="1:15" x14ac:dyDescent="0.35">
      <c r="A6" s="14">
        <v>2</v>
      </c>
      <c r="B6" s="13">
        <f>Results!B5</f>
        <v>1.5384615384615385</v>
      </c>
      <c r="C6" s="13">
        <f>Results!D5</f>
        <v>1.0500305245868342</v>
      </c>
      <c r="D6" s="7">
        <f>Results!E5</f>
        <v>13</v>
      </c>
      <c r="E6" s="13">
        <f t="shared" si="0"/>
        <v>0.57079260662935727</v>
      </c>
      <c r="F6" s="13">
        <f t="shared" si="1"/>
        <v>0.96766893183218128</v>
      </c>
      <c r="G6" s="13">
        <f t="shared" si="2"/>
        <v>2.1092541450908957</v>
      </c>
      <c r="I6" s="12" t="str">
        <f>VLOOKUP(Read_First!B4,Items!A1:S50,19,FALSE)</f>
        <v>Hedonic Quality</v>
      </c>
      <c r="J6" s="13">
        <f>AVERAGE(DT!L4:L1004)</f>
        <v>0.51923076923076927</v>
      </c>
      <c r="K6" s="13">
        <f>STDEV(DT!L4:L1004)</f>
        <v>0.76690353085706009</v>
      </c>
      <c r="L6" s="7">
        <f>L5</f>
        <v>13</v>
      </c>
      <c r="M6" s="13">
        <f t="shared" si="3"/>
        <v>0.41688584775514226</v>
      </c>
      <c r="N6" s="13">
        <f t="shared" si="4"/>
        <v>0.10234492147562702</v>
      </c>
      <c r="O6" s="13">
        <f t="shared" si="5"/>
        <v>0.93611661698591153</v>
      </c>
    </row>
    <row r="7" spans="1:15" x14ac:dyDescent="0.35">
      <c r="A7" s="14">
        <v>3</v>
      </c>
      <c r="B7" s="13">
        <f>Results!B6</f>
        <v>0.23076923076923078</v>
      </c>
      <c r="C7" s="13">
        <f>Results!D6</f>
        <v>1.4806443503784736</v>
      </c>
      <c r="D7" s="7">
        <f>Results!E6</f>
        <v>13</v>
      </c>
      <c r="E7" s="13">
        <f t="shared" si="0"/>
        <v>0.80487264746527842</v>
      </c>
      <c r="F7" s="13">
        <f t="shared" si="1"/>
        <v>-0.5741034166960477</v>
      </c>
      <c r="G7" s="13">
        <f t="shared" si="2"/>
        <v>1.0356418782345092</v>
      </c>
      <c r="I7" s="12" t="s">
        <v>411</v>
      </c>
      <c r="J7" s="13">
        <f>AVERAGE(DT!M4:M1004)</f>
        <v>0.71153846153846156</v>
      </c>
      <c r="K7" s="13">
        <f>STDEV(DT!M4:M1004)</f>
        <v>0.62787798912748105</v>
      </c>
      <c r="L7" s="7">
        <f>L6</f>
        <v>13</v>
      </c>
      <c r="M7" s="13">
        <f t="shared" si="3"/>
        <v>0.34131209109401145</v>
      </c>
      <c r="N7" s="13">
        <f t="shared" si="4"/>
        <v>0.37022637044445011</v>
      </c>
      <c r="O7" s="13">
        <f t="shared" si="5"/>
        <v>1.052850552632473</v>
      </c>
    </row>
    <row r="8" spans="1:15" x14ac:dyDescent="0.35">
      <c r="A8" s="14">
        <v>4</v>
      </c>
      <c r="B8" s="13">
        <f>Results!B7</f>
        <v>1.0769230769230769</v>
      </c>
      <c r="C8" s="13">
        <f>Results!D7</f>
        <v>0.75955452531275003</v>
      </c>
      <c r="D8" s="7">
        <f>Results!E7</f>
        <v>13</v>
      </c>
      <c r="E8" s="13">
        <f t="shared" si="0"/>
        <v>0.41289095624242084</v>
      </c>
      <c r="F8" s="13">
        <f t="shared" si="1"/>
        <v>0.66403212068065609</v>
      </c>
      <c r="G8" s="13">
        <f t="shared" si="2"/>
        <v>1.4898140331654977</v>
      </c>
      <c r="I8" s="53"/>
      <c r="J8" s="45"/>
      <c r="K8" s="45"/>
      <c r="L8" s="54"/>
      <c r="M8" s="45"/>
      <c r="N8" s="45"/>
      <c r="O8" s="45"/>
    </row>
    <row r="9" spans="1:15" x14ac:dyDescent="0.35">
      <c r="A9" s="14">
        <v>5</v>
      </c>
      <c r="B9" s="13">
        <f>Results!B8</f>
        <v>7.6923076923076927E-2</v>
      </c>
      <c r="C9" s="13">
        <f>Results!D8</f>
        <v>1.4978617237881953</v>
      </c>
      <c r="D9" s="7">
        <f>Results!E8</f>
        <v>13</v>
      </c>
      <c r="E9" s="13">
        <f t="shared" si="0"/>
        <v>0.81423194628348461</v>
      </c>
      <c r="F9" s="13">
        <f t="shared" si="1"/>
        <v>-0.73730886936040774</v>
      </c>
      <c r="G9" s="13">
        <f t="shared" si="2"/>
        <v>0.89115502320656148</v>
      </c>
      <c r="I9" s="53"/>
      <c r="J9" s="45"/>
      <c r="K9" s="45"/>
      <c r="L9" s="54"/>
      <c r="M9" s="45"/>
      <c r="N9" s="45"/>
      <c r="O9" s="45"/>
    </row>
    <row r="10" spans="1:15" x14ac:dyDescent="0.35">
      <c r="A10" s="14">
        <v>6</v>
      </c>
      <c r="B10" s="13">
        <f>Results!B9</f>
        <v>0.69230769230769229</v>
      </c>
      <c r="C10" s="13">
        <f>Results!D9</f>
        <v>1.1094003924504583</v>
      </c>
      <c r="D10" s="7">
        <f>Results!E9</f>
        <v>13</v>
      </c>
      <c r="E10" s="13">
        <f t="shared" si="0"/>
        <v>0.60306584139693964</v>
      </c>
      <c r="F10" s="13">
        <f t="shared" si="1"/>
        <v>8.9241850910752651E-2</v>
      </c>
      <c r="G10" s="13">
        <f t="shared" si="2"/>
        <v>1.2953735337046319</v>
      </c>
      <c r="I10" s="24"/>
      <c r="J10" s="45"/>
      <c r="K10" s="45"/>
      <c r="L10" s="54"/>
      <c r="M10" s="45"/>
      <c r="N10" s="45"/>
      <c r="O10" s="45"/>
    </row>
    <row r="11" spans="1:15" x14ac:dyDescent="0.35">
      <c r="A11" s="14">
        <v>7</v>
      </c>
      <c r="B11" s="13">
        <f>Results!B10</f>
        <v>0.84615384615384615</v>
      </c>
      <c r="C11" s="13">
        <f>Results!D10</f>
        <v>1.0681880176381127</v>
      </c>
      <c r="D11" s="7">
        <f>Results!E10</f>
        <v>13</v>
      </c>
      <c r="E11" s="13">
        <f t="shared" si="0"/>
        <v>0.58066295091546438</v>
      </c>
      <c r="F11" s="13">
        <f t="shared" si="1"/>
        <v>0.26549089523838176</v>
      </c>
      <c r="G11" s="13">
        <f t="shared" si="2"/>
        <v>1.4268167970693106</v>
      </c>
    </row>
    <row r="12" spans="1:15" x14ac:dyDescent="0.35">
      <c r="A12" s="14">
        <v>8</v>
      </c>
      <c r="B12" s="13">
        <f>Results!B11</f>
        <v>0.46153846153846156</v>
      </c>
      <c r="C12" s="13">
        <f>Results!D11</f>
        <v>0.8770580193070292</v>
      </c>
      <c r="D12" s="7">
        <f>Results!E11</f>
        <v>13</v>
      </c>
      <c r="E12" s="13">
        <f t="shared" si="0"/>
        <v>0.47676540946504725</v>
      </c>
      <c r="F12" s="13">
        <f t="shared" si="1"/>
        <v>-1.5226947926585688E-2</v>
      </c>
      <c r="G12" s="13">
        <f t="shared" si="2"/>
        <v>0.93830387100350876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66" t="s">
        <v>259</v>
      </c>
      <c r="B1" s="78"/>
      <c r="C1" s="78"/>
      <c r="D1" s="78"/>
      <c r="E1" s="78"/>
      <c r="F1" s="78"/>
      <c r="G1" s="78"/>
      <c r="H1" s="78"/>
      <c r="I1" s="78"/>
      <c r="J1" s="78"/>
      <c r="K1" s="78"/>
      <c r="L1" s="78"/>
      <c r="M1" s="78"/>
      <c r="N1" s="78"/>
      <c r="O1" s="78"/>
      <c r="P1" s="78"/>
      <c r="Q1" s="78"/>
      <c r="R1" s="78"/>
    </row>
    <row r="3" spans="1:18" x14ac:dyDescent="0.35">
      <c r="A3" s="42"/>
      <c r="B3" s="42"/>
      <c r="D3" s="69" t="str">
        <f>VLOOKUP(Read_First!B4,Items!A1:S50,18,FALSE)</f>
        <v>Pragmatic Quality</v>
      </c>
      <c r="E3" s="69"/>
      <c r="G3" s="69" t="str">
        <f>VLOOKUP(Read_First!B4,Items!A1:S50,19,FALSE)</f>
        <v>Hedonic Quality</v>
      </c>
      <c r="H3" s="69"/>
      <c r="J3" s="42"/>
      <c r="K3" s="42"/>
      <c r="L3" s="42"/>
      <c r="M3" s="42"/>
      <c r="N3" s="42"/>
      <c r="O3" s="42"/>
      <c r="P3" s="42"/>
      <c r="Q3" s="42"/>
    </row>
    <row r="4" spans="1:18" x14ac:dyDescent="0.35">
      <c r="A4" s="42"/>
      <c r="B4" s="42"/>
      <c r="D4" s="35" t="s">
        <v>0</v>
      </c>
      <c r="E4" s="35" t="s">
        <v>30</v>
      </c>
      <c r="G4" s="35" t="s">
        <v>0</v>
      </c>
      <c r="H4" s="35" t="s">
        <v>30</v>
      </c>
      <c r="J4" s="42"/>
      <c r="K4" s="42"/>
      <c r="L4" s="42"/>
      <c r="M4" s="42"/>
      <c r="N4" s="42"/>
      <c r="O4" s="42"/>
      <c r="P4" s="42"/>
      <c r="Q4" s="42"/>
    </row>
    <row r="5" spans="1:18" x14ac:dyDescent="0.35">
      <c r="A5" s="42"/>
      <c r="B5" s="42"/>
      <c r="D5" s="36">
        <v>1.2</v>
      </c>
      <c r="E5" s="37">
        <f>CORREL(DT!A4:A1004,DT!B4:B1004)</f>
        <v>0.14932151678400876</v>
      </c>
      <c r="G5" s="36">
        <v>5.6</v>
      </c>
      <c r="H5" s="37">
        <f>CORREL(DT!E4:E1004,DT!F4:F1004)</f>
        <v>0.51691622237300794</v>
      </c>
      <c r="J5" s="42"/>
      <c r="K5" s="42"/>
      <c r="L5" s="42"/>
      <c r="M5" s="42"/>
      <c r="N5" s="42"/>
      <c r="O5" s="42"/>
      <c r="P5" s="42"/>
      <c r="Q5" s="42"/>
    </row>
    <row r="6" spans="1:18" x14ac:dyDescent="0.35">
      <c r="A6" s="42"/>
      <c r="B6" s="42"/>
      <c r="D6" s="36">
        <v>1.3</v>
      </c>
      <c r="E6" s="37">
        <f>CORREL(DT!A4:A1004,DT!C4:C1004)</f>
        <v>0.45962735987049375</v>
      </c>
      <c r="G6" s="36">
        <v>5.7</v>
      </c>
      <c r="H6" s="37">
        <f>CORREL(DT!E4:E1004,DT!G4:G1004)</f>
        <v>8.0128308021500082E-3</v>
      </c>
      <c r="J6" s="42"/>
      <c r="K6" s="42"/>
      <c r="L6" s="42"/>
      <c r="M6" s="42"/>
      <c r="N6" s="42"/>
      <c r="O6" s="42"/>
      <c r="P6" s="42"/>
      <c r="Q6" s="42"/>
    </row>
    <row r="7" spans="1:18" x14ac:dyDescent="0.35">
      <c r="A7" s="42"/>
      <c r="B7" s="42"/>
      <c r="D7" s="36">
        <v>1.4</v>
      </c>
      <c r="E7" s="37">
        <f>CORREL(DT!A4:A1004,DT!D4:D1004)</f>
        <v>-0.38650060290946858</v>
      </c>
      <c r="G7" s="36">
        <v>5.8</v>
      </c>
      <c r="H7" s="37">
        <f>CORREL(DT!E4:E1004,DT!H4:H1004)</f>
        <v>0.54162454048643593</v>
      </c>
      <c r="J7" s="42"/>
      <c r="K7" s="42"/>
      <c r="L7" s="42"/>
      <c r="M7" s="42"/>
      <c r="N7" s="42"/>
      <c r="O7" s="42"/>
      <c r="P7" s="42"/>
      <c r="Q7" s="42"/>
    </row>
    <row r="8" spans="1:18" x14ac:dyDescent="0.35">
      <c r="A8" s="42"/>
      <c r="B8" s="42"/>
      <c r="D8" s="36">
        <v>2.2999999999999998</v>
      </c>
      <c r="E8" s="37">
        <f>CORREL(DT!B4:B1004,DT!C4:C1004)</f>
        <v>2.0615445666470521E-2</v>
      </c>
      <c r="G8" s="36">
        <v>6.7</v>
      </c>
      <c r="H8" s="37">
        <f>CORREL(DT!F4:F1004,DT!G4:G1004)</f>
        <v>0.30832890471563967</v>
      </c>
      <c r="J8" s="42"/>
      <c r="K8" s="42"/>
      <c r="L8" s="42"/>
      <c r="M8" s="42"/>
      <c r="N8" s="42"/>
      <c r="O8" s="42"/>
      <c r="P8" s="42"/>
      <c r="Q8" s="42"/>
    </row>
    <row r="9" spans="1:18" x14ac:dyDescent="0.35">
      <c r="A9" s="42"/>
      <c r="B9" s="42"/>
      <c r="D9" s="36">
        <v>2.4</v>
      </c>
      <c r="E9" s="37">
        <f>CORREL(DT!B4:B1004,DT!D4:D1004)</f>
        <v>0.25719617182421983</v>
      </c>
      <c r="G9" s="36">
        <v>6.8</v>
      </c>
      <c r="H9" s="37">
        <f>CORREL(DT!F4:F1004,DT!H4:H1004)</f>
        <v>0.24375890297131256</v>
      </c>
      <c r="J9" s="42"/>
      <c r="K9" s="42"/>
      <c r="L9" s="42"/>
      <c r="M9" s="42"/>
      <c r="N9" s="42"/>
      <c r="O9" s="42"/>
      <c r="P9" s="42"/>
      <c r="Q9" s="42"/>
    </row>
    <row r="10" spans="1:18" x14ac:dyDescent="0.35">
      <c r="A10" s="42"/>
      <c r="B10" s="42"/>
      <c r="D10" s="36">
        <v>3.4</v>
      </c>
      <c r="E10" s="37">
        <f>CORREL(DT!C4:C1004,DT!D4:D1004)</f>
        <v>-0.46169025843831923</v>
      </c>
      <c r="G10" s="36">
        <v>7.8</v>
      </c>
      <c r="H10" s="37">
        <f>CORREL(DT!G4:G1004,DT!H4:H1004)</f>
        <v>-0.18474093613259099</v>
      </c>
      <c r="J10" s="42"/>
      <c r="K10" s="42"/>
      <c r="L10" s="42"/>
      <c r="M10" s="42"/>
      <c r="N10" s="42"/>
      <c r="O10" s="42"/>
      <c r="P10" s="42"/>
      <c r="Q10" s="42"/>
    </row>
    <row r="11" spans="1:18" x14ac:dyDescent="0.35">
      <c r="A11" s="42"/>
      <c r="B11" s="42"/>
      <c r="D11" s="38" t="s">
        <v>263</v>
      </c>
      <c r="E11" s="37">
        <f>AVERAGE(E5:E10)</f>
        <v>6.4282721329008323E-3</v>
      </c>
      <c r="G11" s="38" t="s">
        <v>263</v>
      </c>
      <c r="H11" s="37">
        <f>AVERAGE(H5:H10)</f>
        <v>0.23898341086932587</v>
      </c>
      <c r="J11" s="42"/>
      <c r="K11" s="42"/>
      <c r="L11" s="42"/>
      <c r="M11" s="42"/>
      <c r="N11" s="42"/>
      <c r="O11" s="42"/>
      <c r="P11" s="42"/>
      <c r="Q11" s="42"/>
    </row>
    <row r="12" spans="1:18" x14ac:dyDescent="0.35">
      <c r="A12" s="42"/>
      <c r="B12" s="42"/>
      <c r="C12" s="11"/>
      <c r="D12" s="39" t="s">
        <v>3</v>
      </c>
      <c r="E12" s="40">
        <f>(4*E11)/(1+(3*E11))</f>
        <v>2.522659821663175E-2</v>
      </c>
      <c r="F12" s="11"/>
      <c r="G12" s="39" t="s">
        <v>3</v>
      </c>
      <c r="H12" s="40">
        <f>(4*H11)/(1+(3*H11))</f>
        <v>0.55676258130398992</v>
      </c>
      <c r="I12" s="11"/>
      <c r="J12" s="42"/>
      <c r="K12" s="42"/>
      <c r="L12" s="42"/>
      <c r="M12" s="42"/>
      <c r="N12" s="42"/>
      <c r="O12" s="42"/>
      <c r="P12" s="42"/>
      <c r="Q12" s="42"/>
    </row>
    <row r="13" spans="1:18" x14ac:dyDescent="0.35">
      <c r="A13" s="42"/>
      <c r="B13" s="42"/>
    </row>
    <row r="14" spans="1:18" x14ac:dyDescent="0.35">
      <c r="A14" s="42"/>
      <c r="B14" s="42"/>
    </row>
    <row r="15" spans="1:18" x14ac:dyDescent="0.35">
      <c r="A15" s="42"/>
      <c r="B15" s="42"/>
    </row>
    <row r="16" spans="1:18" x14ac:dyDescent="0.35">
      <c r="A16" s="42"/>
      <c r="B16" s="42"/>
    </row>
    <row r="17" spans="1:2" x14ac:dyDescent="0.35">
      <c r="A17" s="42"/>
      <c r="B17" s="42"/>
    </row>
    <row r="18" spans="1:2" x14ac:dyDescent="0.35">
      <c r="A18" s="42"/>
      <c r="B18" s="42"/>
    </row>
    <row r="19" spans="1:2" x14ac:dyDescent="0.35">
      <c r="A19" s="42"/>
      <c r="B19" s="42"/>
    </row>
    <row r="20" spans="1:2" x14ac:dyDescent="0.35">
      <c r="A20" s="42"/>
      <c r="B20" s="42"/>
    </row>
    <row r="21" spans="1:2" x14ac:dyDescent="0.35">
      <c r="A21" s="42"/>
      <c r="B21" s="42"/>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79" t="s">
        <v>704</v>
      </c>
      <c r="B1" s="80"/>
      <c r="C1" s="80"/>
      <c r="D1" s="80"/>
      <c r="E1" s="80"/>
      <c r="F1" s="80"/>
      <c r="G1" s="80"/>
      <c r="H1" s="80"/>
    </row>
    <row r="3" spans="1:8" x14ac:dyDescent="0.35">
      <c r="A3" s="34" t="s">
        <v>25</v>
      </c>
      <c r="B3" s="34" t="s">
        <v>21</v>
      </c>
      <c r="C3" s="34" t="s">
        <v>32</v>
      </c>
      <c r="D3" s="34" t="s">
        <v>33</v>
      </c>
    </row>
    <row r="4" spans="1:8" x14ac:dyDescent="0.35">
      <c r="A4" s="18" t="str">
        <f>VLOOKUP(Read_First!B4,Items!A1:S50,18,FALSE)</f>
        <v>Pragmatic Quality</v>
      </c>
      <c r="B4" s="17">
        <f>Results!L4</f>
        <v>0.90384615384615385</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5">
      <c r="A5" s="18" t="str">
        <f>VLOOKUP(Read_First!B4,Items!A1:S50,19,FALSE)</f>
        <v>Hedonic Quality</v>
      </c>
      <c r="B5" s="17">
        <f>Results!L5</f>
        <v>0.51923076923076927</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5">
      <c r="A6" s="18" t="s">
        <v>411</v>
      </c>
      <c r="B6" s="55">
        <f>Results!L6</f>
        <v>0.71153846153846156</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5">
      <c r="A24" s="81" t="s">
        <v>260</v>
      </c>
      <c r="B24" s="81"/>
      <c r="C24" s="81"/>
      <c r="D24" s="81"/>
      <c r="E24" s="81"/>
      <c r="F24" s="81"/>
      <c r="G24" s="81"/>
      <c r="H24" s="81"/>
    </row>
    <row r="25" spans="1:8" s="21" customFormat="1" x14ac:dyDescent="0.35">
      <c r="A25" s="19" t="s">
        <v>25</v>
      </c>
      <c r="B25" s="19" t="s">
        <v>38</v>
      </c>
      <c r="C25" s="20" t="s">
        <v>37</v>
      </c>
      <c r="D25" s="20" t="s">
        <v>36</v>
      </c>
      <c r="E25" s="20" t="s">
        <v>35</v>
      </c>
      <c r="F25" s="20" t="s">
        <v>34</v>
      </c>
      <c r="G25" s="20" t="s">
        <v>31</v>
      </c>
      <c r="H25" s="20" t="s">
        <v>21</v>
      </c>
    </row>
    <row r="26" spans="1:8" x14ac:dyDescent="0.35">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0.90384615384615385</v>
      </c>
    </row>
    <row r="27" spans="1:8" x14ac:dyDescent="0.35">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0.51923076923076927</v>
      </c>
    </row>
    <row r="28" spans="1:8" x14ac:dyDescent="0.35">
      <c r="A28" s="18" t="s">
        <v>411</v>
      </c>
      <c r="B28" s="31">
        <v>-1</v>
      </c>
      <c r="C28" s="32">
        <f>B34</f>
        <v>0.59</v>
      </c>
      <c r="D28" s="32">
        <f t="shared" si="0"/>
        <v>0.39</v>
      </c>
      <c r="E28" s="32">
        <f t="shared" si="0"/>
        <v>0.33000000000000007</v>
      </c>
      <c r="F28" s="32">
        <f t="shared" si="0"/>
        <v>0.27</v>
      </c>
      <c r="G28" s="32">
        <f>2.5-E34</f>
        <v>0.91999999999999993</v>
      </c>
      <c r="H28" s="56">
        <f>Results!L6</f>
        <v>0.71153846153846156</v>
      </c>
    </row>
    <row r="30" spans="1:8" x14ac:dyDescent="0.35">
      <c r="A30" s="81" t="s">
        <v>677</v>
      </c>
      <c r="B30" s="81"/>
      <c r="C30" s="81"/>
      <c r="D30" s="81"/>
      <c r="E30" s="81"/>
    </row>
    <row r="31" spans="1:8" x14ac:dyDescent="0.35">
      <c r="A31" s="47" t="s">
        <v>25</v>
      </c>
      <c r="B31" s="58">
        <v>0.25</v>
      </c>
      <c r="C31" s="58">
        <v>0.5</v>
      </c>
      <c r="D31" s="58">
        <v>0.75</v>
      </c>
      <c r="E31" s="58">
        <v>0.9</v>
      </c>
    </row>
    <row r="32" spans="1:8" x14ac:dyDescent="0.35">
      <c r="A32" s="47" t="s">
        <v>675</v>
      </c>
      <c r="B32">
        <v>0.72</v>
      </c>
      <c r="C32">
        <v>1.17</v>
      </c>
      <c r="D32">
        <v>1.55</v>
      </c>
      <c r="E32">
        <v>1.74</v>
      </c>
    </row>
    <row r="33" spans="1:5" x14ac:dyDescent="0.35">
      <c r="A33" s="47" t="s">
        <v>676</v>
      </c>
      <c r="B33">
        <v>0.35</v>
      </c>
      <c r="C33">
        <v>0.85</v>
      </c>
      <c r="D33">
        <v>1.2</v>
      </c>
      <c r="E33">
        <v>1.59</v>
      </c>
    </row>
    <row r="34" spans="1:5" x14ac:dyDescent="0.35">
      <c r="A34" s="47"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08984375" defaultRowHeight="14.5" x14ac:dyDescent="0.35"/>
  <cols>
    <col min="1" max="8" width="8.81640625" style="2" customWidth="1"/>
    <col min="11" max="12" width="18.6328125" style="2" customWidth="1"/>
    <col min="13" max="13" width="9.08984375" style="2"/>
    <col min="15" max="15" width="18.26953125" style="4" customWidth="1"/>
    <col min="16" max="16" width="16" style="4" customWidth="1"/>
  </cols>
  <sheetData>
    <row r="1" spans="1:16" ht="185" customHeight="1" x14ac:dyDescent="0.35">
      <c r="A1" s="82" t="s">
        <v>709</v>
      </c>
      <c r="B1" s="83"/>
      <c r="C1" s="83"/>
      <c r="D1" s="83"/>
      <c r="E1" s="83"/>
      <c r="F1" s="83"/>
      <c r="G1" s="83"/>
      <c r="H1" s="83"/>
      <c r="I1" s="83"/>
      <c r="J1" s="83"/>
      <c r="K1" s="83"/>
      <c r="L1" s="83"/>
      <c r="M1" s="84"/>
      <c r="O1" s="17"/>
      <c r="P1" s="17"/>
    </row>
    <row r="2" spans="1:16" x14ac:dyDescent="0.35">
      <c r="A2" s="69" t="s">
        <v>0</v>
      </c>
      <c r="B2" s="69"/>
      <c r="C2" s="69"/>
      <c r="D2" s="69"/>
      <c r="E2" s="69"/>
      <c r="F2" s="69"/>
      <c r="G2" s="69"/>
      <c r="H2" s="69"/>
      <c r="K2" s="69" t="s">
        <v>261</v>
      </c>
      <c r="L2" s="69"/>
      <c r="M2" s="69"/>
      <c r="O2" s="85" t="s">
        <v>705</v>
      </c>
      <c r="P2" s="85"/>
    </row>
    <row r="3" spans="1:16" x14ac:dyDescent="0.35">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262</v>
      </c>
      <c r="O3" s="62" t="s">
        <v>706</v>
      </c>
      <c r="P3" s="61" t="s">
        <v>708</v>
      </c>
    </row>
    <row r="4" spans="1:16" x14ac:dyDescent="0.35">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5">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5">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5">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5">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5">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5">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5">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5">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5">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5">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8</v>
      </c>
      <c r="P14" s="4" t="str">
        <f>IF(COUNTIF(Data!A14:H14,4)=8,"Remove","")</f>
        <v>Remove</v>
      </c>
    </row>
    <row r="15" spans="1:16" x14ac:dyDescent="0.35">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x14ac:dyDescent="0.35">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7">
        <f t="shared" si="0"/>
        <v>1</v>
      </c>
      <c r="L16" s="7">
        <f t="shared" si="1"/>
        <v>1</v>
      </c>
      <c r="M16" s="4">
        <f t="shared" si="2"/>
        <v>2</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
    <cfRule type="cellIs" dxfId="15" priority="80" operator="equal">
      <formula>1</formula>
    </cfRule>
  </conditionalFormatting>
  <conditionalFormatting sqref="L4">
    <cfRule type="cellIs" dxfId="14" priority="79" operator="equal">
      <formula>1</formula>
    </cfRule>
  </conditionalFormatting>
  <conditionalFormatting sqref="K4:L4">
    <cfRule type="cellIs" dxfId="13" priority="52" operator="equal">
      <formula>1</formula>
    </cfRule>
    <cfRule type="cellIs" dxfId="12" priority="60" operator="equal">
      <formula>1</formula>
    </cfRule>
  </conditionalFormatting>
  <conditionalFormatting sqref="K5:K1004">
    <cfRule type="cellIs" dxfId="11" priority="20" operator="equal">
      <formula>1</formula>
    </cfRule>
  </conditionalFormatting>
  <conditionalFormatting sqref="L5:L1004">
    <cfRule type="cellIs" dxfId="10" priority="19" operator="equal">
      <formula>1</formula>
    </cfRule>
  </conditionalFormatting>
  <conditionalFormatting sqref="K5:L1004">
    <cfRule type="cellIs" dxfId="9" priority="17" operator="equal">
      <formula>1</formula>
    </cfRule>
    <cfRule type="cellIs" dxfId="8" priority="18" operator="equal">
      <formula>1</formula>
    </cfRule>
  </conditionalFormatting>
  <conditionalFormatting sqref="M5:M6">
    <cfRule type="cellIs" dxfId="7" priority="7" operator="equal">
      <formula>1</formula>
    </cfRule>
    <cfRule type="cellIs" dxfId="6" priority="8" operator="equal">
      <formula>0</formula>
    </cfRule>
  </conditionalFormatting>
  <conditionalFormatting sqref="M7:M1004">
    <cfRule type="cellIs" dxfId="5" priority="5" operator="equal">
      <formula>1</formula>
    </cfRule>
    <cfRule type="cellIs" dxfId="4" priority="6" operator="equal">
      <formula>0</formula>
    </cfRule>
  </conditionalFormatting>
  <conditionalFormatting sqref="O4:O1004">
    <cfRule type="cellIs" dxfId="3" priority="4" operator="equal">
      <formula>8</formula>
    </cfRule>
  </conditionalFormatting>
  <conditionalFormatting sqref="M4:M1004">
    <cfRule type="cellIs" dxfId="2" priority="3" operator="equal">
      <formula>1</formula>
    </cfRule>
    <cfRule type="cellIs" dxfId="1" priority="2" operator="equal">
      <formula>2</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47" t="s">
        <v>57</v>
      </c>
      <c r="B1" s="47" t="s">
        <v>58</v>
      </c>
      <c r="C1" s="47" t="s">
        <v>59</v>
      </c>
      <c r="D1" s="47" t="s">
        <v>60</v>
      </c>
      <c r="E1" s="47" t="s">
        <v>61</v>
      </c>
      <c r="F1" s="47" t="s">
        <v>62</v>
      </c>
      <c r="G1" s="47" t="s">
        <v>63</v>
      </c>
      <c r="H1" s="47" t="s">
        <v>64</v>
      </c>
      <c r="I1" s="47" t="s">
        <v>65</v>
      </c>
      <c r="J1" s="47" t="s">
        <v>66</v>
      </c>
      <c r="K1" s="47" t="s">
        <v>67</v>
      </c>
      <c r="L1" s="47" t="s">
        <v>68</v>
      </c>
      <c r="M1" s="47" t="s">
        <v>69</v>
      </c>
      <c r="N1" s="47" t="s">
        <v>70</v>
      </c>
      <c r="O1" s="47" t="s">
        <v>71</v>
      </c>
      <c r="P1" s="47" t="s">
        <v>72</v>
      </c>
      <c r="Q1" s="47" t="s">
        <v>73</v>
      </c>
      <c r="R1" s="47" t="s">
        <v>74</v>
      </c>
      <c r="S1" s="47"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59" t="s">
        <v>685</v>
      </c>
      <c r="S9" s="59" t="s">
        <v>686</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s="42" t="s">
        <v>278</v>
      </c>
      <c r="B14" s="43" t="s">
        <v>280</v>
      </c>
      <c r="C14" s="43" t="s">
        <v>281</v>
      </c>
      <c r="D14" s="43" t="s">
        <v>282</v>
      </c>
      <c r="E14" s="43" t="s">
        <v>283</v>
      </c>
      <c r="F14" s="43" t="s">
        <v>284</v>
      </c>
      <c r="G14" s="43" t="s">
        <v>285</v>
      </c>
      <c r="H14" s="43" t="s">
        <v>286</v>
      </c>
      <c r="I14" s="43" t="s">
        <v>287</v>
      </c>
      <c r="J14" s="43" t="s">
        <v>288</v>
      </c>
      <c r="K14" s="43" t="s">
        <v>289</v>
      </c>
      <c r="L14" s="43" t="s">
        <v>279</v>
      </c>
      <c r="M14" s="43" t="s">
        <v>290</v>
      </c>
      <c r="N14" s="43" t="s">
        <v>291</v>
      </c>
      <c r="O14" s="43" t="s">
        <v>292</v>
      </c>
      <c r="P14" s="43" t="s">
        <v>293</v>
      </c>
      <c r="Q14" s="43" t="s">
        <v>294</v>
      </c>
      <c r="R14" s="42" t="s">
        <v>295</v>
      </c>
      <c r="S14" s="42" t="s">
        <v>296</v>
      </c>
    </row>
    <row r="15" spans="1:19" x14ac:dyDescent="0.35">
      <c r="A15" t="s">
        <v>313</v>
      </c>
      <c r="B15" s="43" t="s">
        <v>297</v>
      </c>
      <c r="C15" s="43" t="s">
        <v>298</v>
      </c>
      <c r="D15" s="43" t="s">
        <v>299</v>
      </c>
      <c r="E15" s="43" t="s">
        <v>300</v>
      </c>
      <c r="F15" s="43" t="s">
        <v>301</v>
      </c>
      <c r="G15" s="43" t="s">
        <v>302</v>
      </c>
      <c r="H15" s="43" t="s">
        <v>303</v>
      </c>
      <c r="I15" s="43" t="s">
        <v>304</v>
      </c>
      <c r="J15" s="43" t="s">
        <v>305</v>
      </c>
      <c r="K15" s="43" t="s">
        <v>306</v>
      </c>
      <c r="L15" s="43" t="s">
        <v>307</v>
      </c>
      <c r="M15" s="43" t="s">
        <v>308</v>
      </c>
      <c r="N15" s="43" t="s">
        <v>309</v>
      </c>
      <c r="O15" s="43" t="s">
        <v>310</v>
      </c>
      <c r="P15" s="43" t="s">
        <v>311</v>
      </c>
      <c r="Q15" s="43" t="s">
        <v>312</v>
      </c>
      <c r="R15" s="42" t="s">
        <v>314</v>
      </c>
      <c r="S15" s="42" t="s">
        <v>315</v>
      </c>
    </row>
    <row r="16" spans="1:19" x14ac:dyDescent="0.35">
      <c r="A16" t="s">
        <v>316</v>
      </c>
      <c r="B16" s="43" t="s">
        <v>319</v>
      </c>
      <c r="C16" s="43" t="s">
        <v>320</v>
      </c>
      <c r="D16" s="43" t="s">
        <v>321</v>
      </c>
      <c r="E16" s="43" t="s">
        <v>322</v>
      </c>
      <c r="F16" s="43" t="s">
        <v>323</v>
      </c>
      <c r="G16" s="43" t="s">
        <v>324</v>
      </c>
      <c r="H16" s="43" t="s">
        <v>325</v>
      </c>
      <c r="I16" s="43" t="s">
        <v>326</v>
      </c>
      <c r="J16" s="43" t="s">
        <v>327</v>
      </c>
      <c r="K16" s="43" t="s">
        <v>328</v>
      </c>
      <c r="L16" s="43" t="s">
        <v>329</v>
      </c>
      <c r="M16" s="43" t="s">
        <v>330</v>
      </c>
      <c r="N16" s="43" t="s">
        <v>331</v>
      </c>
      <c r="O16" s="43" t="s">
        <v>332</v>
      </c>
      <c r="P16" s="43" t="s">
        <v>333</v>
      </c>
      <c r="Q16" s="43" t="s">
        <v>334</v>
      </c>
      <c r="R16" t="s">
        <v>318</v>
      </c>
      <c r="S16" t="s">
        <v>317</v>
      </c>
    </row>
    <row r="17" spans="1:19" x14ac:dyDescent="0.35">
      <c r="A17" t="s">
        <v>351</v>
      </c>
      <c r="B17" s="43" t="s">
        <v>335</v>
      </c>
      <c r="C17" s="43" t="s">
        <v>336</v>
      </c>
      <c r="D17" s="43" t="s">
        <v>337</v>
      </c>
      <c r="E17" s="43" t="s">
        <v>338</v>
      </c>
      <c r="F17" s="43" t="s">
        <v>339</v>
      </c>
      <c r="G17" s="43" t="s">
        <v>340</v>
      </c>
      <c r="H17" s="43" t="s">
        <v>341</v>
      </c>
      <c r="I17" s="43" t="s">
        <v>342</v>
      </c>
      <c r="J17" s="43" t="s">
        <v>343</v>
      </c>
      <c r="K17" s="43" t="s">
        <v>344</v>
      </c>
      <c r="L17" s="43" t="s">
        <v>345</v>
      </c>
      <c r="M17" s="43" t="s">
        <v>346</v>
      </c>
      <c r="N17" s="43" t="s">
        <v>347</v>
      </c>
      <c r="O17" s="43" t="s">
        <v>348</v>
      </c>
      <c r="P17" s="43" t="s">
        <v>349</v>
      </c>
      <c r="Q17" s="43" t="s">
        <v>350</v>
      </c>
      <c r="R17" t="s">
        <v>352</v>
      </c>
      <c r="S17" t="s">
        <v>353</v>
      </c>
    </row>
    <row r="18" spans="1:19" x14ac:dyDescent="0.35">
      <c r="A18" t="s">
        <v>354</v>
      </c>
      <c r="B18" s="43" t="s">
        <v>355</v>
      </c>
      <c r="C18" s="43" t="s">
        <v>356</v>
      </c>
      <c r="D18" s="43" t="s">
        <v>357</v>
      </c>
      <c r="E18" s="43" t="s">
        <v>358</v>
      </c>
      <c r="F18" s="43" t="s">
        <v>359</v>
      </c>
      <c r="G18" s="43" t="s">
        <v>360</v>
      </c>
      <c r="H18" s="43" t="s">
        <v>361</v>
      </c>
      <c r="I18" s="43" t="s">
        <v>362</v>
      </c>
      <c r="J18" s="43" t="s">
        <v>363</v>
      </c>
      <c r="K18" s="43" t="s">
        <v>364</v>
      </c>
      <c r="L18" s="43" t="s">
        <v>365</v>
      </c>
      <c r="M18" s="43" t="s">
        <v>366</v>
      </c>
      <c r="N18" s="43" t="s">
        <v>367</v>
      </c>
      <c r="O18" s="43" t="s">
        <v>368</v>
      </c>
      <c r="P18" s="43" t="s">
        <v>369</v>
      </c>
      <c r="Q18" s="43" t="s">
        <v>370</v>
      </c>
      <c r="R18" t="s">
        <v>371</v>
      </c>
      <c r="S18" t="s">
        <v>372</v>
      </c>
    </row>
    <row r="19" spans="1:19" x14ac:dyDescent="0.35">
      <c r="A19" t="s">
        <v>373</v>
      </c>
      <c r="B19" s="43" t="s">
        <v>374</v>
      </c>
      <c r="C19" s="43" t="s">
        <v>375</v>
      </c>
      <c r="D19" s="43" t="s">
        <v>376</v>
      </c>
      <c r="E19" s="43" t="s">
        <v>375</v>
      </c>
      <c r="F19" s="43" t="s">
        <v>377</v>
      </c>
      <c r="G19" s="43" t="s">
        <v>378</v>
      </c>
      <c r="H19" s="43" t="s">
        <v>379</v>
      </c>
      <c r="I19" s="43" t="s">
        <v>380</v>
      </c>
      <c r="J19" s="43" t="s">
        <v>381</v>
      </c>
      <c r="K19" s="43" t="s">
        <v>382</v>
      </c>
      <c r="L19" s="43" t="s">
        <v>383</v>
      </c>
      <c r="M19" s="43" t="s">
        <v>384</v>
      </c>
      <c r="N19" s="43" t="s">
        <v>385</v>
      </c>
      <c r="O19" s="43" t="s">
        <v>386</v>
      </c>
      <c r="P19" s="43" t="s">
        <v>387</v>
      </c>
      <c r="Q19" s="43" t="s">
        <v>388</v>
      </c>
      <c r="R19" t="s">
        <v>389</v>
      </c>
      <c r="S19" t="s">
        <v>390</v>
      </c>
    </row>
    <row r="20" spans="1:19" x14ac:dyDescent="0.35">
      <c r="A20" t="s">
        <v>396</v>
      </c>
      <c r="B20" s="43" t="s">
        <v>397</v>
      </c>
      <c r="C20" s="43" t="s">
        <v>398</v>
      </c>
      <c r="D20" s="43" t="s">
        <v>399</v>
      </c>
      <c r="E20" s="43" t="s">
        <v>400</v>
      </c>
      <c r="F20" s="43" t="s">
        <v>401</v>
      </c>
      <c r="G20" s="43" t="s">
        <v>402</v>
      </c>
      <c r="H20" s="43" t="s">
        <v>403</v>
      </c>
      <c r="I20" s="43" t="s">
        <v>410</v>
      </c>
      <c r="J20" s="43" t="s">
        <v>404</v>
      </c>
      <c r="K20" s="43" t="s">
        <v>405</v>
      </c>
      <c r="L20" s="43" t="s">
        <v>406</v>
      </c>
      <c r="M20" s="43" t="s">
        <v>407</v>
      </c>
      <c r="N20" t="s">
        <v>689</v>
      </c>
      <c r="O20" t="s">
        <v>690</v>
      </c>
      <c r="P20" s="43" t="s">
        <v>408</v>
      </c>
      <c r="Q20" s="43" t="s">
        <v>409</v>
      </c>
      <c r="R20" t="s">
        <v>687</v>
      </c>
      <c r="S20" t="s">
        <v>688</v>
      </c>
    </row>
    <row r="21" spans="1:19" x14ac:dyDescent="0.35">
      <c r="A21" s="42" t="s">
        <v>419</v>
      </c>
      <c r="B21" s="43" t="s">
        <v>422</v>
      </c>
      <c r="C21" s="43" t="s">
        <v>423</v>
      </c>
      <c r="D21" s="43" t="s">
        <v>427</v>
      </c>
      <c r="E21" s="43" t="s">
        <v>428</v>
      </c>
      <c r="F21" s="43" t="s">
        <v>432</v>
      </c>
      <c r="G21" s="43" t="s">
        <v>433</v>
      </c>
      <c r="H21" s="43" t="s">
        <v>438</v>
      </c>
      <c r="I21" s="43" t="s">
        <v>439</v>
      </c>
      <c r="J21" s="43" t="s">
        <v>444</v>
      </c>
      <c r="K21" s="43" t="s">
        <v>445</v>
      </c>
      <c r="L21" s="43" t="s">
        <v>450</v>
      </c>
      <c r="M21" s="43" t="s">
        <v>451</v>
      </c>
      <c r="N21" s="43" t="s">
        <v>456</v>
      </c>
      <c r="O21" s="43" t="s">
        <v>457</v>
      </c>
      <c r="P21" s="43" t="s">
        <v>462</v>
      </c>
      <c r="Q21" s="43" t="s">
        <v>463</v>
      </c>
      <c r="R21" s="57" t="s">
        <v>467</v>
      </c>
      <c r="S21" s="57" t="s">
        <v>468</v>
      </c>
    </row>
    <row r="22" spans="1:19" x14ac:dyDescent="0.35">
      <c r="A22" s="42" t="s">
        <v>420</v>
      </c>
      <c r="B22" s="43" t="s">
        <v>176</v>
      </c>
      <c r="C22" s="43" t="s">
        <v>424</v>
      </c>
      <c r="D22" s="43" t="s">
        <v>429</v>
      </c>
      <c r="E22" s="43" t="s">
        <v>430</v>
      </c>
      <c r="F22" s="43" t="s">
        <v>434</v>
      </c>
      <c r="G22" s="43" t="s">
        <v>435</v>
      </c>
      <c r="H22" s="43" t="s">
        <v>440</v>
      </c>
      <c r="I22" s="43" t="s">
        <v>441</v>
      </c>
      <c r="J22" s="43" t="s">
        <v>446</v>
      </c>
      <c r="K22" s="43" t="s">
        <v>447</v>
      </c>
      <c r="L22" s="43" t="s">
        <v>452</v>
      </c>
      <c r="M22" s="43" t="s">
        <v>453</v>
      </c>
      <c r="N22" s="43" t="s">
        <v>458</v>
      </c>
      <c r="O22" s="43" t="s">
        <v>459</v>
      </c>
      <c r="P22" s="43" t="s">
        <v>190</v>
      </c>
      <c r="Q22" s="43" t="s">
        <v>464</v>
      </c>
      <c r="R22" s="42" t="s">
        <v>469</v>
      </c>
      <c r="S22" s="42" t="s">
        <v>470</v>
      </c>
    </row>
    <row r="23" spans="1:19" x14ac:dyDescent="0.35">
      <c r="A23" s="42" t="s">
        <v>421</v>
      </c>
      <c r="B23" s="43" t="s">
        <v>425</v>
      </c>
      <c r="C23" s="43" t="s">
        <v>426</v>
      </c>
      <c r="D23" s="43" t="s">
        <v>431</v>
      </c>
      <c r="E23" s="43" t="s">
        <v>426</v>
      </c>
      <c r="F23" s="43" t="s">
        <v>436</v>
      </c>
      <c r="G23" s="43" t="s">
        <v>437</v>
      </c>
      <c r="H23" s="43" t="s">
        <v>442</v>
      </c>
      <c r="I23" s="43" t="s">
        <v>443</v>
      </c>
      <c r="J23" s="43" t="s">
        <v>448</v>
      </c>
      <c r="K23" s="43" t="s">
        <v>449</v>
      </c>
      <c r="L23" s="43" t="s">
        <v>454</v>
      </c>
      <c r="M23" s="43" t="s">
        <v>455</v>
      </c>
      <c r="N23" s="43" t="s">
        <v>460</v>
      </c>
      <c r="O23" s="43" t="s">
        <v>461</v>
      </c>
      <c r="P23" s="43" t="s">
        <v>465</v>
      </c>
      <c r="Q23" s="43" t="s">
        <v>466</v>
      </c>
      <c r="R23" s="42" t="s">
        <v>471</v>
      </c>
      <c r="S23" s="42" t="s">
        <v>472</v>
      </c>
    </row>
    <row r="24" spans="1:19" x14ac:dyDescent="0.35">
      <c r="A24" t="s">
        <v>473</v>
      </c>
      <c r="B24" s="60" t="s">
        <v>482</v>
      </c>
      <c r="C24" s="60" t="s">
        <v>483</v>
      </c>
      <c r="D24" s="60" t="s">
        <v>484</v>
      </c>
      <c r="E24" s="60" t="s">
        <v>485</v>
      </c>
      <c r="F24" s="60" t="s">
        <v>487</v>
      </c>
      <c r="G24" s="60" t="s">
        <v>486</v>
      </c>
      <c r="H24" s="60" t="s">
        <v>474</v>
      </c>
      <c r="I24" s="60" t="s">
        <v>475</v>
      </c>
      <c r="J24" s="60" t="s">
        <v>476</v>
      </c>
      <c r="K24" s="60" t="s">
        <v>477</v>
      </c>
      <c r="L24" s="60" t="s">
        <v>488</v>
      </c>
      <c r="M24" s="60" t="s">
        <v>489</v>
      </c>
      <c r="N24" s="60" t="s">
        <v>478</v>
      </c>
      <c r="O24" s="60" t="s">
        <v>479</v>
      </c>
      <c r="P24" s="60" t="s">
        <v>481</v>
      </c>
      <c r="Q24" s="60" t="s">
        <v>480</v>
      </c>
      <c r="R24" s="60" t="s">
        <v>490</v>
      </c>
      <c r="S24" s="60" t="s">
        <v>491</v>
      </c>
    </row>
    <row r="25" spans="1:19" x14ac:dyDescent="0.35">
      <c r="A25" s="42" t="s">
        <v>492</v>
      </c>
      <c r="B25" s="60" t="s">
        <v>501</v>
      </c>
      <c r="C25" s="60" t="s">
        <v>502</v>
      </c>
      <c r="D25" s="60" t="s">
        <v>503</v>
      </c>
      <c r="E25" s="60" t="s">
        <v>163</v>
      </c>
      <c r="F25" s="60" t="s">
        <v>505</v>
      </c>
      <c r="G25" s="60" t="s">
        <v>504</v>
      </c>
      <c r="H25" s="60" t="s">
        <v>493</v>
      </c>
      <c r="I25" s="60" t="s">
        <v>494</v>
      </c>
      <c r="J25" s="60" t="s">
        <v>495</v>
      </c>
      <c r="K25" s="60" t="s">
        <v>496</v>
      </c>
      <c r="L25" s="60" t="s">
        <v>506</v>
      </c>
      <c r="M25" s="60" t="s">
        <v>507</v>
      </c>
      <c r="N25" s="60" t="s">
        <v>497</v>
      </c>
      <c r="O25" s="60" t="s">
        <v>498</v>
      </c>
      <c r="P25" s="60" t="s">
        <v>500</v>
      </c>
      <c r="Q25" s="60" t="s">
        <v>499</v>
      </c>
      <c r="R25" s="60" t="s">
        <v>74</v>
      </c>
      <c r="S25" s="60" t="s">
        <v>77</v>
      </c>
    </row>
    <row r="26" spans="1:19" x14ac:dyDescent="0.35">
      <c r="A26" s="42" t="s">
        <v>508</v>
      </c>
      <c r="B26" s="60" t="s">
        <v>514</v>
      </c>
      <c r="C26" s="60" t="s">
        <v>515</v>
      </c>
      <c r="D26" s="60" t="s">
        <v>516</v>
      </c>
      <c r="E26" s="60" t="s">
        <v>44</v>
      </c>
      <c r="F26" s="60" t="s">
        <v>518</v>
      </c>
      <c r="G26" s="60" t="s">
        <v>517</v>
      </c>
      <c r="H26" s="60" t="s">
        <v>493</v>
      </c>
      <c r="I26" s="60" t="s">
        <v>509</v>
      </c>
      <c r="J26" s="60" t="s">
        <v>510</v>
      </c>
      <c r="K26" s="60" t="s">
        <v>511</v>
      </c>
      <c r="L26" s="60" t="s">
        <v>519</v>
      </c>
      <c r="M26" s="60" t="s">
        <v>520</v>
      </c>
      <c r="N26" s="60" t="s">
        <v>497</v>
      </c>
      <c r="O26" s="60" t="s">
        <v>512</v>
      </c>
      <c r="P26" s="60" t="s">
        <v>513</v>
      </c>
      <c r="Q26" s="60" t="s">
        <v>499</v>
      </c>
      <c r="R26" s="60" t="s">
        <v>74</v>
      </c>
      <c r="S26" s="60" t="s">
        <v>77</v>
      </c>
    </row>
    <row r="27" spans="1:19" x14ac:dyDescent="0.35">
      <c r="A27" s="42" t="s">
        <v>521</v>
      </c>
      <c r="B27" s="60" t="s">
        <v>530</v>
      </c>
      <c r="C27" s="60" t="s">
        <v>531</v>
      </c>
      <c r="D27" s="60" t="s">
        <v>532</v>
      </c>
      <c r="E27" s="60" t="s">
        <v>533</v>
      </c>
      <c r="F27" s="60" t="s">
        <v>535</v>
      </c>
      <c r="G27" s="60" t="s">
        <v>534</v>
      </c>
      <c r="H27" s="60" t="s">
        <v>522</v>
      </c>
      <c r="I27" s="60" t="s">
        <v>523</v>
      </c>
      <c r="J27" s="60" t="s">
        <v>524</v>
      </c>
      <c r="K27" s="60" t="s">
        <v>525</v>
      </c>
      <c r="L27" s="60" t="s">
        <v>536</v>
      </c>
      <c r="M27" s="60" t="s">
        <v>537</v>
      </c>
      <c r="N27" s="60" t="s">
        <v>526</v>
      </c>
      <c r="O27" s="60" t="s">
        <v>527</v>
      </c>
      <c r="P27" s="60" t="s">
        <v>529</v>
      </c>
      <c r="Q27" s="60" t="s">
        <v>528</v>
      </c>
      <c r="R27" s="60" t="s">
        <v>74</v>
      </c>
      <c r="S27" s="60" t="s">
        <v>77</v>
      </c>
    </row>
    <row r="28" spans="1:19" x14ac:dyDescent="0.35">
      <c r="A28" s="42" t="s">
        <v>538</v>
      </c>
      <c r="B28" s="60" t="s">
        <v>547</v>
      </c>
      <c r="C28" s="60" t="s">
        <v>548</v>
      </c>
      <c r="D28" s="60" t="s">
        <v>549</v>
      </c>
      <c r="E28" s="60" t="s">
        <v>550</v>
      </c>
      <c r="F28" s="60" t="s">
        <v>552</v>
      </c>
      <c r="G28" s="60" t="s">
        <v>551</v>
      </c>
      <c r="H28" s="60" t="s">
        <v>539</v>
      </c>
      <c r="I28" s="60" t="s">
        <v>540</v>
      </c>
      <c r="J28" s="60" t="s">
        <v>541</v>
      </c>
      <c r="K28" s="60" t="s">
        <v>542</v>
      </c>
      <c r="L28" s="60" t="s">
        <v>553</v>
      </c>
      <c r="M28" s="60" t="s">
        <v>554</v>
      </c>
      <c r="N28" s="60" t="s">
        <v>543</v>
      </c>
      <c r="O28" s="60" t="s">
        <v>544</v>
      </c>
      <c r="P28" s="60" t="s">
        <v>546</v>
      </c>
      <c r="Q28" s="60" t="s">
        <v>545</v>
      </c>
      <c r="R28" s="60" t="s">
        <v>74</v>
      </c>
      <c r="S28" s="60" t="s">
        <v>77</v>
      </c>
    </row>
    <row r="29" spans="1:19" x14ac:dyDescent="0.35">
      <c r="A29" s="42" t="s">
        <v>555</v>
      </c>
      <c r="B29" s="60" t="s">
        <v>691</v>
      </c>
      <c r="C29" s="60" t="s">
        <v>692</v>
      </c>
      <c r="D29" s="60" t="s">
        <v>693</v>
      </c>
      <c r="E29" s="60" t="s">
        <v>694</v>
      </c>
      <c r="F29" s="60" t="s">
        <v>695</v>
      </c>
      <c r="G29" s="60" t="s">
        <v>696</v>
      </c>
      <c r="H29" s="60" t="s">
        <v>565</v>
      </c>
      <c r="I29" s="60" t="s">
        <v>697</v>
      </c>
      <c r="J29" s="60" t="s">
        <v>305</v>
      </c>
      <c r="K29" s="60" t="s">
        <v>698</v>
      </c>
      <c r="L29" s="60" t="s">
        <v>699</v>
      </c>
      <c r="M29" s="60" t="s">
        <v>301</v>
      </c>
      <c r="N29" s="60" t="s">
        <v>557</v>
      </c>
      <c r="O29" s="60" t="s">
        <v>310</v>
      </c>
      <c r="P29" s="60" t="s">
        <v>700</v>
      </c>
      <c r="Q29" s="60" t="s">
        <v>701</v>
      </c>
      <c r="R29" s="60" t="s">
        <v>702</v>
      </c>
      <c r="S29" s="60" t="s">
        <v>703</v>
      </c>
    </row>
    <row r="30" spans="1:19" x14ac:dyDescent="0.35">
      <c r="A30" s="42" t="s">
        <v>564</v>
      </c>
      <c r="B30" s="60" t="s">
        <v>560</v>
      </c>
      <c r="C30" s="60" t="s">
        <v>561</v>
      </c>
      <c r="D30" s="60" t="s">
        <v>562</v>
      </c>
      <c r="E30" s="60" t="s">
        <v>563</v>
      </c>
      <c r="F30" s="60" t="s">
        <v>571</v>
      </c>
      <c r="G30" s="60" t="s">
        <v>570</v>
      </c>
      <c r="H30" s="60" t="s">
        <v>565</v>
      </c>
      <c r="I30" s="60" t="s">
        <v>566</v>
      </c>
      <c r="J30" s="60" t="s">
        <v>567</v>
      </c>
      <c r="K30" s="60" t="s">
        <v>556</v>
      </c>
      <c r="L30" s="60" t="s">
        <v>572</v>
      </c>
      <c r="M30" s="60" t="s">
        <v>573</v>
      </c>
      <c r="N30" s="60" t="s">
        <v>568</v>
      </c>
      <c r="O30" s="60" t="s">
        <v>569</v>
      </c>
      <c r="P30" s="60" t="s">
        <v>559</v>
      </c>
      <c r="Q30" s="60" t="s">
        <v>558</v>
      </c>
      <c r="R30" s="60" t="s">
        <v>74</v>
      </c>
      <c r="S30" s="60" t="s">
        <v>77</v>
      </c>
    </row>
    <row r="31" spans="1:19" x14ac:dyDescent="0.35">
      <c r="A31" s="42" t="s">
        <v>574</v>
      </c>
      <c r="B31" s="60" t="s">
        <v>583</v>
      </c>
      <c r="C31" s="60" t="s">
        <v>584</v>
      </c>
      <c r="D31" s="60" t="s">
        <v>585</v>
      </c>
      <c r="E31" s="60" t="s">
        <v>586</v>
      </c>
      <c r="F31" s="60" t="s">
        <v>588</v>
      </c>
      <c r="G31" s="60" t="s">
        <v>587</v>
      </c>
      <c r="H31" s="60" t="s">
        <v>575</v>
      </c>
      <c r="I31" s="60" t="s">
        <v>576</v>
      </c>
      <c r="J31" s="60" t="s">
        <v>577</v>
      </c>
      <c r="K31" s="60" t="s">
        <v>578</v>
      </c>
      <c r="L31" s="60" t="s">
        <v>589</v>
      </c>
      <c r="M31" s="60" t="s">
        <v>590</v>
      </c>
      <c r="N31" s="60" t="s">
        <v>579</v>
      </c>
      <c r="O31" s="60" t="s">
        <v>580</v>
      </c>
      <c r="P31" s="60" t="s">
        <v>582</v>
      </c>
      <c r="Q31" s="60" t="s">
        <v>581</v>
      </c>
      <c r="R31" s="60" t="s">
        <v>74</v>
      </c>
      <c r="S31" s="60" t="s">
        <v>77</v>
      </c>
    </row>
    <row r="32" spans="1:19" x14ac:dyDescent="0.35">
      <c r="A32" s="42" t="s">
        <v>591</v>
      </c>
      <c r="B32" s="60" t="s">
        <v>596</v>
      </c>
      <c r="C32" s="60" t="s">
        <v>597</v>
      </c>
      <c r="D32" s="60" t="s">
        <v>598</v>
      </c>
      <c r="E32" s="60" t="s">
        <v>599</v>
      </c>
      <c r="F32" s="60" t="s">
        <v>678</v>
      </c>
      <c r="G32" s="60" t="s">
        <v>679</v>
      </c>
      <c r="H32" s="60" t="s">
        <v>680</v>
      </c>
      <c r="I32" s="60" t="s">
        <v>681</v>
      </c>
      <c r="J32" s="60" t="s">
        <v>592</v>
      </c>
      <c r="K32" s="60" t="s">
        <v>682</v>
      </c>
      <c r="L32" s="60" t="s">
        <v>683</v>
      </c>
      <c r="M32" s="60" t="s">
        <v>684</v>
      </c>
      <c r="N32" s="60" t="s">
        <v>593</v>
      </c>
      <c r="O32" s="60" t="s">
        <v>594</v>
      </c>
      <c r="P32" s="60" t="s">
        <v>465</v>
      </c>
      <c r="Q32" s="60" t="s">
        <v>595</v>
      </c>
      <c r="R32" s="60" t="s">
        <v>74</v>
      </c>
      <c r="S32" s="60" t="s">
        <v>77</v>
      </c>
    </row>
    <row r="33" spans="1:19" x14ac:dyDescent="0.35">
      <c r="A33" s="42" t="s">
        <v>600</v>
      </c>
      <c r="B33" s="60" t="s">
        <v>609</v>
      </c>
      <c r="C33" s="60" t="s">
        <v>610</v>
      </c>
      <c r="D33" s="60" t="s">
        <v>611</v>
      </c>
      <c r="E33" s="60" t="s">
        <v>612</v>
      </c>
      <c r="F33" s="60" t="s">
        <v>614</v>
      </c>
      <c r="G33" s="60" t="s">
        <v>613</v>
      </c>
      <c r="H33" s="60" t="s">
        <v>601</v>
      </c>
      <c r="I33" s="60" t="s">
        <v>602</v>
      </c>
      <c r="J33" s="60" t="s">
        <v>603</v>
      </c>
      <c r="K33" s="60" t="s">
        <v>604</v>
      </c>
      <c r="L33" s="60" t="s">
        <v>615</v>
      </c>
      <c r="M33" s="60" t="s">
        <v>616</v>
      </c>
      <c r="N33" s="60" t="s">
        <v>605</v>
      </c>
      <c r="O33" s="60" t="s">
        <v>606</v>
      </c>
      <c r="P33" s="60" t="s">
        <v>608</v>
      </c>
      <c r="Q33" s="60" t="s">
        <v>607</v>
      </c>
      <c r="R33" s="60" t="s">
        <v>74</v>
      </c>
      <c r="S33" s="60" t="s">
        <v>77</v>
      </c>
    </row>
    <row r="34" spans="1:19" x14ac:dyDescent="0.35">
      <c r="A34" s="42" t="s">
        <v>617</v>
      </c>
      <c r="B34" s="60" t="s">
        <v>622</v>
      </c>
      <c r="C34" s="60" t="s">
        <v>622</v>
      </c>
      <c r="D34" s="60" t="s">
        <v>623</v>
      </c>
      <c r="E34" s="60" t="s">
        <v>623</v>
      </c>
      <c r="F34" s="60" t="s">
        <v>624</v>
      </c>
      <c r="G34" s="60" t="s">
        <v>624</v>
      </c>
      <c r="H34" s="60" t="s">
        <v>618</v>
      </c>
      <c r="I34" s="60" t="s">
        <v>618</v>
      </c>
      <c r="J34" s="60" t="s">
        <v>619</v>
      </c>
      <c r="K34" s="60" t="s">
        <v>619</v>
      </c>
      <c r="L34" s="60" t="s">
        <v>625</v>
      </c>
      <c r="M34" s="60" t="s">
        <v>625</v>
      </c>
      <c r="N34" s="60" t="s">
        <v>620</v>
      </c>
      <c r="O34" s="60" t="s">
        <v>620</v>
      </c>
      <c r="P34" s="60" t="s">
        <v>621</v>
      </c>
      <c r="Q34" s="60" t="s">
        <v>621</v>
      </c>
      <c r="R34" s="60" t="s">
        <v>74</v>
      </c>
      <c r="S34" s="60" t="s">
        <v>77</v>
      </c>
    </row>
    <row r="35" spans="1:19" x14ac:dyDescent="0.35">
      <c r="A35" s="42" t="s">
        <v>626</v>
      </c>
      <c r="B35" s="60" t="s">
        <v>635</v>
      </c>
      <c r="C35" s="60" t="s">
        <v>636</v>
      </c>
      <c r="D35" s="60" t="s">
        <v>637</v>
      </c>
      <c r="E35" s="60" t="s">
        <v>638</v>
      </c>
      <c r="F35" s="60" t="s">
        <v>640</v>
      </c>
      <c r="G35" s="60" t="s">
        <v>639</v>
      </c>
      <c r="H35" s="60" t="s">
        <v>627</v>
      </c>
      <c r="I35" s="60" t="s">
        <v>628</v>
      </c>
      <c r="J35" s="60" t="s">
        <v>629</v>
      </c>
      <c r="K35" s="60" t="s">
        <v>630</v>
      </c>
      <c r="L35" s="60" t="s">
        <v>641</v>
      </c>
      <c r="M35" s="60" t="s">
        <v>642</v>
      </c>
      <c r="N35" s="60" t="s">
        <v>631</v>
      </c>
      <c r="O35" s="60" t="s">
        <v>632</v>
      </c>
      <c r="P35" s="60" t="s">
        <v>634</v>
      </c>
      <c r="Q35" s="60" t="s">
        <v>633</v>
      </c>
      <c r="R35" s="60" t="s">
        <v>74</v>
      </c>
      <c r="S35" s="60" t="s">
        <v>77</v>
      </c>
    </row>
    <row r="36" spans="1:19" x14ac:dyDescent="0.35">
      <c r="A36" s="42" t="s">
        <v>643</v>
      </c>
      <c r="B36" s="60" t="s">
        <v>652</v>
      </c>
      <c r="C36" s="60" t="s">
        <v>653</v>
      </c>
      <c r="D36" s="60" t="s">
        <v>654</v>
      </c>
      <c r="E36" s="60" t="s">
        <v>655</v>
      </c>
      <c r="F36" s="60" t="s">
        <v>657</v>
      </c>
      <c r="G36" s="60" t="s">
        <v>656</v>
      </c>
      <c r="H36" s="60" t="s">
        <v>644</v>
      </c>
      <c r="I36" s="60" t="s">
        <v>645</v>
      </c>
      <c r="J36" s="60" t="s">
        <v>646</v>
      </c>
      <c r="K36" s="60" t="s">
        <v>647</v>
      </c>
      <c r="L36" s="60" t="s">
        <v>658</v>
      </c>
      <c r="M36" s="60" t="s">
        <v>659</v>
      </c>
      <c r="N36" s="60" t="s">
        <v>648</v>
      </c>
      <c r="O36" s="60" t="s">
        <v>649</v>
      </c>
      <c r="P36" s="60" t="s">
        <v>651</v>
      </c>
      <c r="Q36" s="60" t="s">
        <v>650</v>
      </c>
      <c r="R36" s="60" t="s">
        <v>74</v>
      </c>
      <c r="S36" s="60" t="s">
        <v>77</v>
      </c>
    </row>
    <row r="37" spans="1:19" x14ac:dyDescent="0.35">
      <c r="A37" t="s">
        <v>660</v>
      </c>
      <c r="B37" s="60" t="s">
        <v>422</v>
      </c>
      <c r="C37" s="60" t="s">
        <v>661</v>
      </c>
      <c r="D37" s="60" t="s">
        <v>662</v>
      </c>
      <c r="E37" s="60" t="s">
        <v>663</v>
      </c>
      <c r="F37" s="60" t="s">
        <v>664</v>
      </c>
      <c r="G37" s="60" t="s">
        <v>665</v>
      </c>
      <c r="H37" s="60" t="s">
        <v>666</v>
      </c>
      <c r="I37" s="60" t="s">
        <v>667</v>
      </c>
      <c r="J37" s="60" t="s">
        <v>668</v>
      </c>
      <c r="K37" s="60" t="s">
        <v>445</v>
      </c>
      <c r="L37" s="60" t="s">
        <v>669</v>
      </c>
      <c r="M37" s="60" t="s">
        <v>670</v>
      </c>
      <c r="N37" s="60" t="s">
        <v>671</v>
      </c>
      <c r="O37" s="60" t="s">
        <v>672</v>
      </c>
      <c r="P37" s="60" t="s">
        <v>462</v>
      </c>
      <c r="Q37" s="60" t="s">
        <v>673</v>
      </c>
      <c r="R37" s="60" t="s">
        <v>467</v>
      </c>
      <c r="S37" s="60"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2023-02-19T13:38:51Z</dcterms:modified>
</cp:coreProperties>
</file>