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<sst xmlns="http://schemas.openxmlformats.org/spreadsheetml/2006/main" count="17" uniqueCount="16">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</sst>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TSLA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'Trang tính1'!$B$1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'Trang tính1'!$A$2:$A$282</c:f>
            </c:strRef>
          </c:cat>
          <c:val>
            <c:numRef>
              <c:f>'Trang tính1'!$B$2:$B$282</c:f>
              <c:numCache/>
            </c:numRef>
          </c:val>
          <c:smooth val="0"/>
        </c:ser>
        <c:ser>
          <c:idx val="1"/>
          <c:order val="1"/>
          <c:tx>
            <c:strRef>
              <c:f>'Trang tính1'!$C$1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'Trang tính1'!$A$2:$A$282</c:f>
            </c:strRef>
          </c:cat>
          <c:val>
            <c:numRef>
              <c:f>'Trang tính1'!$C$2:$C$282</c:f>
              <c:numCache/>
            </c:numRef>
          </c:val>
          <c:smooth val="0"/>
        </c:ser>
        <c:axId val="162880615"/>
        <c:axId val="127707638"/>
      </c:lineChart>
      <c:catAx>
        <c:axId val="162880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7638"/>
      </c:catAx>
      <c:valAx>
        <c:axId val="127707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80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'Trang tính1'!$C$252:$C$282</c:f>
              <c:numCache/>
            </c:numRef>
          </c:val>
          <c:smooth val="0"/>
        </c:ser>
        <c:axId val="534650991"/>
        <c:axId val="1398898764"/>
      </c:lineChart>
      <c:catAx>
        <c:axId val="53465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898764"/>
      </c:catAx>
      <c:valAx>
        <c:axId val="1398898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650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76200</xdr:rowOff>
    </xdr:from>
    <xdr:ext cx="6143625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1" t="str">
        <f>IFERROR(__xludf.DUMMYFUNCTION("GOOGLEFINANCE(""TSLA"" , ""price"" , ""09/10/2022"" , ""09/10/2023"" , ""DAILY"")"),"Date")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IFERROR(__xludf.DUMMYFUNCTION("""COMPUTED_VALUE"""),44844.66666666667)</f>
        <v>44844.66667</v>
      </c>
      <c r="B2" s="2">
        <f>IFERROR(__xludf.DUMMYFUNCTION("""COMPUTED_VALUE"""),222.96)</f>
        <v>222.96</v>
      </c>
      <c r="C2" s="3">
        <v>214.450050840917</v>
      </c>
    </row>
    <row r="3">
      <c r="A3" s="1">
        <f>IFERROR(__xludf.DUMMYFUNCTION("""COMPUTED_VALUE"""),44845.66666666667)</f>
        <v>44845.66667</v>
      </c>
      <c r="B3" s="2">
        <f>IFERROR(__xludf.DUMMYFUNCTION("""COMPUTED_VALUE"""),216.5)</f>
        <v>216.5</v>
      </c>
      <c r="C3" s="3">
        <v>211.725265507824</v>
      </c>
    </row>
    <row r="4">
      <c r="A4" s="1">
        <f>IFERROR(__xludf.DUMMYFUNCTION("""COMPUTED_VALUE"""),44846.66666666667)</f>
        <v>44846.66667</v>
      </c>
      <c r="B4" s="2">
        <f>IFERROR(__xludf.DUMMYFUNCTION("""COMPUTED_VALUE"""),217.24)</f>
        <v>217.24</v>
      </c>
      <c r="C4" s="3">
        <v>211.145272678055</v>
      </c>
    </row>
    <row r="5">
      <c r="A5" s="1">
        <f>IFERROR(__xludf.DUMMYFUNCTION("""COMPUTED_VALUE"""),44847.66666666667)</f>
        <v>44847.66667</v>
      </c>
      <c r="B5" s="2">
        <f>IFERROR(__xludf.DUMMYFUNCTION("""COMPUTED_VALUE"""),221.72)</f>
        <v>221.72</v>
      </c>
      <c r="C5" s="3">
        <v>209.820925959031</v>
      </c>
    </row>
    <row r="6">
      <c r="A6" s="1">
        <f>IFERROR(__xludf.DUMMYFUNCTION("""COMPUTED_VALUE"""),44848.66666666667)</f>
        <v>44848.66667</v>
      </c>
      <c r="B6" s="2">
        <f>IFERROR(__xludf.DUMMYFUNCTION("""COMPUTED_VALUE"""),204.99)</f>
        <v>204.99</v>
      </c>
      <c r="C6" s="3">
        <v>209.821651183893</v>
      </c>
    </row>
    <row r="7">
      <c r="A7" s="1">
        <f>IFERROR(__xludf.DUMMYFUNCTION("""COMPUTED_VALUE"""),44851.66666666667)</f>
        <v>44851.66667</v>
      </c>
      <c r="B7" s="2">
        <f>IFERROR(__xludf.DUMMYFUNCTION("""COMPUTED_VALUE"""),219.35)</f>
        <v>219.35</v>
      </c>
      <c r="C7" s="3">
        <v>209.457900530528</v>
      </c>
    </row>
    <row r="8">
      <c r="A8" s="1">
        <f>IFERROR(__xludf.DUMMYFUNCTION("""COMPUTED_VALUE"""),44852.66666666667)</f>
        <v>44852.66667</v>
      </c>
      <c r="B8" s="2">
        <f>IFERROR(__xludf.DUMMYFUNCTION("""COMPUTED_VALUE"""),220.19)</f>
        <v>220.19</v>
      </c>
      <c r="C8" s="3">
        <v>206.733115197436</v>
      </c>
    </row>
    <row r="9">
      <c r="A9" s="1">
        <f>IFERROR(__xludf.DUMMYFUNCTION("""COMPUTED_VALUE"""),44853.66666666667)</f>
        <v>44853.66667</v>
      </c>
      <c r="B9" s="2">
        <f>IFERROR(__xludf.DUMMYFUNCTION("""COMPUTED_VALUE"""),222.04)</f>
        <v>222.04</v>
      </c>
      <c r="C9" s="3">
        <v>206.153122367665</v>
      </c>
    </row>
    <row r="10">
      <c r="A10" s="1">
        <f>IFERROR(__xludf.DUMMYFUNCTION("""COMPUTED_VALUE"""),44854.66666666667)</f>
        <v>44854.66667</v>
      </c>
      <c r="B10" s="2">
        <f>IFERROR(__xludf.DUMMYFUNCTION("""COMPUTED_VALUE"""),207.28)</f>
        <v>207.28</v>
      </c>
      <c r="C10" s="3">
        <v>204.828775648641</v>
      </c>
    </row>
    <row r="11">
      <c r="A11" s="1">
        <f>IFERROR(__xludf.DUMMYFUNCTION("""COMPUTED_VALUE"""),44855.66666666667)</f>
        <v>44855.66667</v>
      </c>
      <c r="B11" s="2">
        <f>IFERROR(__xludf.DUMMYFUNCTION("""COMPUTED_VALUE"""),214.44)</f>
        <v>214.44</v>
      </c>
      <c r="C11" s="3">
        <v>204.829500861812</v>
      </c>
    </row>
    <row r="12">
      <c r="A12" s="1">
        <f>IFERROR(__xludf.DUMMYFUNCTION("""COMPUTED_VALUE"""),44858.66666666667)</f>
        <v>44858.66667</v>
      </c>
      <c r="B12" s="2">
        <f>IFERROR(__xludf.DUMMYFUNCTION("""COMPUTED_VALUE"""),211.25)</f>
        <v>211.25</v>
      </c>
      <c r="C12" s="3">
        <v>204.465750173352</v>
      </c>
    </row>
    <row r="13">
      <c r="A13" s="1">
        <f>IFERROR(__xludf.DUMMYFUNCTION("""COMPUTED_VALUE"""),44859.66666666667)</f>
        <v>44859.66667</v>
      </c>
      <c r="B13" s="2">
        <f>IFERROR(__xludf.DUMMYFUNCTION("""COMPUTED_VALUE"""),222.42)</f>
        <v>222.42</v>
      </c>
      <c r="C13" s="3">
        <v>201.740964828569</v>
      </c>
    </row>
    <row r="14">
      <c r="A14" s="1">
        <f>IFERROR(__xludf.DUMMYFUNCTION("""COMPUTED_VALUE"""),44860.66666666667)</f>
        <v>44860.66667</v>
      </c>
      <c r="B14" s="2">
        <f>IFERROR(__xludf.DUMMYFUNCTION("""COMPUTED_VALUE"""),224.64)</f>
        <v>224.64</v>
      </c>
      <c r="C14" s="3">
        <v>201.160971987106</v>
      </c>
    </row>
    <row r="15">
      <c r="A15" s="1">
        <f>IFERROR(__xludf.DUMMYFUNCTION("""COMPUTED_VALUE"""),44861.66666666667)</f>
        <v>44861.66667</v>
      </c>
      <c r="B15" s="2">
        <f>IFERROR(__xludf.DUMMYFUNCTION("""COMPUTED_VALUE"""),225.09)</f>
        <v>225.09</v>
      </c>
      <c r="C15" s="3">
        <v>199.836625256388</v>
      </c>
    </row>
    <row r="16">
      <c r="A16" s="1">
        <f>IFERROR(__xludf.DUMMYFUNCTION("""COMPUTED_VALUE"""),44862.66666666667)</f>
        <v>44862.66667</v>
      </c>
      <c r="B16" s="2">
        <f>IFERROR(__xludf.DUMMYFUNCTION("""COMPUTED_VALUE"""),228.52)</f>
        <v>228.52</v>
      </c>
      <c r="C16" s="3">
        <v>199.83735046956</v>
      </c>
    </row>
    <row r="17">
      <c r="A17" s="1">
        <f>IFERROR(__xludf.DUMMYFUNCTION("""COMPUTED_VALUE"""),44865.66666666667)</f>
        <v>44865.66667</v>
      </c>
      <c r="B17" s="2">
        <f>IFERROR(__xludf.DUMMYFUNCTION("""COMPUTED_VALUE"""),227.54)</f>
        <v>227.54</v>
      </c>
      <c r="C17" s="3">
        <v>199.473599781095</v>
      </c>
    </row>
    <row r="18">
      <c r="A18" s="1">
        <f>IFERROR(__xludf.DUMMYFUNCTION("""COMPUTED_VALUE"""),44866.66666666667)</f>
        <v>44866.66667</v>
      </c>
      <c r="B18" s="2">
        <f>IFERROR(__xludf.DUMMYFUNCTION("""COMPUTED_VALUE"""),227.82)</f>
        <v>227.82</v>
      </c>
      <c r="C18" s="3">
        <v>196.748814436316</v>
      </c>
    </row>
    <row r="19">
      <c r="A19" s="1">
        <f>IFERROR(__xludf.DUMMYFUNCTION("""COMPUTED_VALUE"""),44867.66666666667)</f>
        <v>44867.66667</v>
      </c>
      <c r="B19" s="2">
        <f>IFERROR(__xludf.DUMMYFUNCTION("""COMPUTED_VALUE"""),214.98)</f>
        <v>214.98</v>
      </c>
      <c r="C19" s="3">
        <v>196.168821602065</v>
      </c>
    </row>
    <row r="20">
      <c r="A20" s="1">
        <f>IFERROR(__xludf.DUMMYFUNCTION("""COMPUTED_VALUE"""),44868.66666666667)</f>
        <v>44868.66667</v>
      </c>
      <c r="B20" s="2">
        <f>IFERROR(__xludf.DUMMYFUNCTION("""COMPUTED_VALUE"""),215.31)</f>
        <v>215.31</v>
      </c>
      <c r="C20" s="3">
        <v>194.844474878558</v>
      </c>
    </row>
    <row r="21">
      <c r="A21" s="1">
        <f>IFERROR(__xludf.DUMMYFUNCTION("""COMPUTED_VALUE"""),44869.66666666667)</f>
        <v>44869.66667</v>
      </c>
      <c r="B21" s="2">
        <f>IFERROR(__xludf.DUMMYFUNCTION("""COMPUTED_VALUE"""),207.47)</f>
        <v>207.47</v>
      </c>
      <c r="C21" s="3">
        <v>194.845200098946</v>
      </c>
    </row>
    <row r="22">
      <c r="A22" s="1">
        <f>IFERROR(__xludf.DUMMYFUNCTION("""COMPUTED_VALUE"""),44872.66666666667)</f>
        <v>44872.66667</v>
      </c>
      <c r="B22" s="2">
        <f>IFERROR(__xludf.DUMMYFUNCTION("""COMPUTED_VALUE"""),197.08)</f>
        <v>197.08</v>
      </c>
      <c r="C22" s="3">
        <v>194.481449432132</v>
      </c>
    </row>
    <row r="23">
      <c r="A23" s="1">
        <f>IFERROR(__xludf.DUMMYFUNCTION("""COMPUTED_VALUE"""),44873.66666666667)</f>
        <v>44873.66667</v>
      </c>
      <c r="B23" s="2">
        <f>IFERROR(__xludf.DUMMYFUNCTION("""COMPUTED_VALUE"""),191.3)</f>
        <v>191.3</v>
      </c>
      <c r="C23" s="3">
        <v>191.756664094551</v>
      </c>
    </row>
    <row r="24">
      <c r="A24" s="1">
        <f>IFERROR(__xludf.DUMMYFUNCTION("""COMPUTED_VALUE"""),44874.66666666667)</f>
        <v>44874.66667</v>
      </c>
      <c r="B24" s="2">
        <f>IFERROR(__xludf.DUMMYFUNCTION("""COMPUTED_VALUE"""),177.59)</f>
        <v>177.59</v>
      </c>
      <c r="C24" s="3">
        <v>191.176671260302</v>
      </c>
    </row>
    <row r="25">
      <c r="A25" s="1">
        <f>IFERROR(__xludf.DUMMYFUNCTION("""COMPUTED_VALUE"""),44875.66666666667)</f>
        <v>44875.66667</v>
      </c>
      <c r="B25" s="2">
        <f>IFERROR(__xludf.DUMMYFUNCTION("""COMPUTED_VALUE"""),190.72)</f>
        <v>190.72</v>
      </c>
      <c r="C25" s="3">
        <v>189.852324536796</v>
      </c>
    </row>
    <row r="26">
      <c r="A26" s="1">
        <f>IFERROR(__xludf.DUMMYFUNCTION("""COMPUTED_VALUE"""),44876.66666666667)</f>
        <v>44876.66667</v>
      </c>
      <c r="B26" s="2">
        <f>IFERROR(__xludf.DUMMYFUNCTION("""COMPUTED_VALUE"""),195.97)</f>
        <v>195.97</v>
      </c>
      <c r="C26" s="3">
        <v>189.853049757187</v>
      </c>
    </row>
    <row r="27">
      <c r="A27" s="1">
        <f>IFERROR(__xludf.DUMMYFUNCTION("""COMPUTED_VALUE"""),44879.66666666667)</f>
        <v>44879.66667</v>
      </c>
      <c r="B27" s="2">
        <f>IFERROR(__xludf.DUMMYFUNCTION("""COMPUTED_VALUE"""),190.95)</f>
        <v>190.95</v>
      </c>
      <c r="C27" s="3">
        <v>189.489299118327</v>
      </c>
    </row>
    <row r="28">
      <c r="A28" s="1">
        <f>IFERROR(__xludf.DUMMYFUNCTION("""COMPUTED_VALUE"""),44880.66666666667)</f>
        <v>44880.66667</v>
      </c>
      <c r="B28" s="2">
        <f>IFERROR(__xludf.DUMMYFUNCTION("""COMPUTED_VALUE"""),194.42)</f>
        <v>194.42</v>
      </c>
      <c r="C28" s="3">
        <v>186.764513790074</v>
      </c>
    </row>
    <row r="29">
      <c r="A29" s="1">
        <f>IFERROR(__xludf.DUMMYFUNCTION("""COMPUTED_VALUE"""),44881.66666666667)</f>
        <v>44881.66667</v>
      </c>
      <c r="B29" s="2">
        <f>IFERROR(__xludf.DUMMYFUNCTION("""COMPUTED_VALUE"""),186.92)</f>
        <v>186.92</v>
      </c>
      <c r="C29" s="3">
        <v>186.184520965141</v>
      </c>
    </row>
    <row r="30">
      <c r="A30" s="1">
        <f>IFERROR(__xludf.DUMMYFUNCTION("""COMPUTED_VALUE"""),44882.66666666667)</f>
        <v>44882.66667</v>
      </c>
      <c r="B30" s="2">
        <f>IFERROR(__xludf.DUMMYFUNCTION("""COMPUTED_VALUE"""),183.17)</f>
        <v>183.17</v>
      </c>
      <c r="C30" s="3">
        <v>184.860174250953</v>
      </c>
    </row>
    <row r="31">
      <c r="A31" s="1">
        <f>IFERROR(__xludf.DUMMYFUNCTION("""COMPUTED_VALUE"""),44883.66666666667)</f>
        <v>44883.66667</v>
      </c>
      <c r="B31" s="2">
        <f>IFERROR(__xludf.DUMMYFUNCTION("""COMPUTED_VALUE"""),180.19)</f>
        <v>180.19</v>
      </c>
      <c r="C31" s="3">
        <v>184.860899480653</v>
      </c>
    </row>
    <row r="32">
      <c r="A32" s="1">
        <f>IFERROR(__xludf.DUMMYFUNCTION("""COMPUTED_VALUE"""),44886.66666666667)</f>
        <v>44886.66667</v>
      </c>
      <c r="B32" s="2">
        <f>IFERROR(__xludf.DUMMYFUNCTION("""COMPUTED_VALUE"""),167.87)</f>
        <v>167.87</v>
      </c>
      <c r="C32" s="3">
        <v>184.497148841803</v>
      </c>
    </row>
    <row r="33">
      <c r="A33" s="1">
        <f>IFERROR(__xludf.DUMMYFUNCTION("""COMPUTED_VALUE"""),44887.66666666667)</f>
        <v>44887.66667</v>
      </c>
      <c r="B33" s="2">
        <f>IFERROR(__xludf.DUMMYFUNCTION("""COMPUTED_VALUE"""),169.91)</f>
        <v>169.91</v>
      </c>
      <c r="C33" s="3">
        <v>181.772363513552</v>
      </c>
    </row>
    <row r="34">
      <c r="A34" s="1">
        <f>IFERROR(__xludf.DUMMYFUNCTION("""COMPUTED_VALUE"""),44888.66666666667)</f>
        <v>44888.66667</v>
      </c>
      <c r="B34" s="2">
        <f>IFERROR(__xludf.DUMMYFUNCTION("""COMPUTED_VALUE"""),183.2)</f>
        <v>183.2</v>
      </c>
      <c r="C34" s="3">
        <v>181.192370688621</v>
      </c>
    </row>
    <row r="35">
      <c r="A35" s="1">
        <f>IFERROR(__xludf.DUMMYFUNCTION("""COMPUTED_VALUE"""),44890.54513888889)</f>
        <v>44890.54514</v>
      </c>
      <c r="B35" s="2">
        <f>IFERROR(__xludf.DUMMYFUNCTION("""COMPUTED_VALUE"""),182.86)</f>
        <v>182.86</v>
      </c>
      <c r="C35" s="3">
        <v>179.868749222786</v>
      </c>
    </row>
    <row r="36">
      <c r="A36" s="1">
        <f>IFERROR(__xludf.DUMMYFUNCTION("""COMPUTED_VALUE"""),44893.66666666667)</f>
        <v>44893.66667</v>
      </c>
      <c r="B36" s="2">
        <f>IFERROR(__xludf.DUMMYFUNCTION("""COMPUTED_VALUE"""),182.92)</f>
        <v>182.92</v>
      </c>
      <c r="C36" s="3">
        <v>179.504998611921</v>
      </c>
    </row>
    <row r="37">
      <c r="A37" s="1">
        <f>IFERROR(__xludf.DUMMYFUNCTION("""COMPUTED_VALUE"""),44894.66666666667)</f>
        <v>44894.66667</v>
      </c>
      <c r="B37" s="2">
        <f>IFERROR(__xludf.DUMMYFUNCTION("""COMPUTED_VALUE"""),180.83)</f>
        <v>180.83</v>
      </c>
      <c r="C37" s="3">
        <v>176.780213292982</v>
      </c>
    </row>
    <row r="38">
      <c r="A38" s="1">
        <f>IFERROR(__xludf.DUMMYFUNCTION("""COMPUTED_VALUE"""),44895.66666666667)</f>
        <v>44895.66667</v>
      </c>
      <c r="B38" s="2">
        <f>IFERROR(__xludf.DUMMYFUNCTION("""COMPUTED_VALUE"""),194.7)</f>
        <v>194.7</v>
      </c>
      <c r="C38" s="3">
        <v>176.200220477377</v>
      </c>
    </row>
    <row r="39">
      <c r="A39" s="1">
        <f>IFERROR(__xludf.DUMMYFUNCTION("""COMPUTED_VALUE"""),44896.66666666667)</f>
        <v>44896.66667</v>
      </c>
      <c r="B39" s="2">
        <f>IFERROR(__xludf.DUMMYFUNCTION("""COMPUTED_VALUE"""),194.7)</f>
        <v>194.7</v>
      </c>
      <c r="C39" s="3">
        <v>174.87587377251</v>
      </c>
    </row>
    <row r="40">
      <c r="A40" s="1">
        <f>IFERROR(__xludf.DUMMYFUNCTION("""COMPUTED_VALUE"""),44897.66666666667)</f>
        <v>44897.66667</v>
      </c>
      <c r="B40" s="2">
        <f>IFERROR(__xludf.DUMMYFUNCTION("""COMPUTED_VALUE"""),194.86)</f>
        <v>194.86</v>
      </c>
      <c r="C40" s="3">
        <v>174.876599011543</v>
      </c>
    </row>
    <row r="41">
      <c r="A41" s="1">
        <f>IFERROR(__xludf.DUMMYFUNCTION("""COMPUTED_VALUE"""),44900.66666666667)</f>
        <v>44900.66667</v>
      </c>
      <c r="B41" s="2">
        <f>IFERROR(__xludf.DUMMYFUNCTION("""COMPUTED_VALUE"""),182.45)</f>
        <v>182.45</v>
      </c>
      <c r="C41" s="3">
        <v>174.512848400671</v>
      </c>
    </row>
    <row r="42">
      <c r="A42" s="1">
        <f>IFERROR(__xludf.DUMMYFUNCTION("""COMPUTED_VALUE"""),44901.66666666667)</f>
        <v>44901.66667</v>
      </c>
      <c r="B42" s="2">
        <f>IFERROR(__xludf.DUMMYFUNCTION("""COMPUTED_VALUE"""),179.82)</f>
        <v>179.82</v>
      </c>
      <c r="C42" s="3">
        <v>171.788063081734</v>
      </c>
    </row>
    <row r="43">
      <c r="A43" s="1">
        <f>IFERROR(__xludf.DUMMYFUNCTION("""COMPUTED_VALUE"""),44902.66666666667)</f>
        <v>44902.66667</v>
      </c>
      <c r="B43" s="2">
        <f>IFERROR(__xludf.DUMMYFUNCTION("""COMPUTED_VALUE"""),174.04)</f>
        <v>174.04</v>
      </c>
      <c r="C43" s="3">
        <v>171.27059512216</v>
      </c>
    </row>
    <row r="44">
      <c r="A44" s="1">
        <f>IFERROR(__xludf.DUMMYFUNCTION("""COMPUTED_VALUE"""),44903.66666666667)</f>
        <v>44903.66667</v>
      </c>
      <c r="B44" s="2">
        <f>IFERROR(__xludf.DUMMYFUNCTION("""COMPUTED_VALUE"""),173.44)</f>
        <v>173.44</v>
      </c>
      <c r="C44" s="3">
        <v>170.008773273328</v>
      </c>
    </row>
    <row r="45">
      <c r="A45" s="1">
        <f>IFERROR(__xludf.DUMMYFUNCTION("""COMPUTED_VALUE"""),44904.66666666667)</f>
        <v>44904.66667</v>
      </c>
      <c r="B45" s="2">
        <f>IFERROR(__xludf.DUMMYFUNCTION("""COMPUTED_VALUE"""),179.05)</f>
        <v>179.05</v>
      </c>
      <c r="C45" s="3">
        <v>170.07202336838</v>
      </c>
    </row>
    <row r="46">
      <c r="A46" s="1">
        <f>IFERROR(__xludf.DUMMYFUNCTION("""COMPUTED_VALUE"""),44907.66666666667)</f>
        <v>44907.66667</v>
      </c>
      <c r="B46" s="2">
        <f>IFERROR(__xludf.DUMMYFUNCTION("""COMPUTED_VALUE"""),167.82)</f>
        <v>167.82</v>
      </c>
      <c r="C46" s="3">
        <v>169.895847325617</v>
      </c>
    </row>
    <row r="47">
      <c r="A47" s="1">
        <f>IFERROR(__xludf.DUMMYFUNCTION("""COMPUTED_VALUE"""),44908.66666666667)</f>
        <v>44908.66667</v>
      </c>
      <c r="B47" s="2">
        <f>IFERROR(__xludf.DUMMYFUNCTION("""COMPUTED_VALUE"""),160.95)</f>
        <v>160.95</v>
      </c>
      <c r="C47" s="3">
        <v>167.233586862713</v>
      </c>
    </row>
    <row r="48">
      <c r="A48" s="1">
        <f>IFERROR(__xludf.DUMMYFUNCTION("""COMPUTED_VALUE"""),44909.66666666667)</f>
        <v>44909.66667</v>
      </c>
      <c r="B48" s="2">
        <f>IFERROR(__xludf.DUMMYFUNCTION("""COMPUTED_VALUE"""),156.8)</f>
        <v>156.8</v>
      </c>
      <c r="C48" s="3">
        <v>166.71611890314</v>
      </c>
    </row>
    <row r="49">
      <c r="A49" s="1">
        <f>IFERROR(__xludf.DUMMYFUNCTION("""COMPUTED_VALUE"""),44910.66666666667)</f>
        <v>44910.66667</v>
      </c>
      <c r="B49" s="2">
        <f>IFERROR(__xludf.DUMMYFUNCTION("""COMPUTED_VALUE"""),157.67)</f>
        <v>157.67</v>
      </c>
      <c r="C49" s="3">
        <v>165.454297054312</v>
      </c>
    </row>
    <row r="50">
      <c r="A50" s="1">
        <f>IFERROR(__xludf.DUMMYFUNCTION("""COMPUTED_VALUE"""),44911.66666666667)</f>
        <v>44911.66667</v>
      </c>
      <c r="B50" s="2">
        <f>IFERROR(__xludf.DUMMYFUNCTION("""COMPUTED_VALUE"""),150.23)</f>
        <v>150.23</v>
      </c>
      <c r="C50" s="3">
        <v>165.517547149362</v>
      </c>
    </row>
    <row r="51">
      <c r="A51" s="1">
        <f>IFERROR(__xludf.DUMMYFUNCTION("""COMPUTED_VALUE"""),44914.66666666667)</f>
        <v>44914.66667</v>
      </c>
      <c r="B51" s="2">
        <f>IFERROR(__xludf.DUMMYFUNCTION("""COMPUTED_VALUE"""),149.87)</f>
        <v>149.87</v>
      </c>
      <c r="C51" s="3">
        <v>165.647040247091</v>
      </c>
    </row>
    <row r="52">
      <c r="A52" s="1">
        <f>IFERROR(__xludf.DUMMYFUNCTION("""COMPUTED_VALUE"""),44915.66666666667)</f>
        <v>44915.66667</v>
      </c>
      <c r="B52" s="2">
        <f>IFERROR(__xludf.DUMMYFUNCTION("""COMPUTED_VALUE"""),137.8)</f>
        <v>137.8</v>
      </c>
      <c r="C52" s="3">
        <v>163.086669497695</v>
      </c>
    </row>
    <row r="53">
      <c r="A53" s="1">
        <f>IFERROR(__xludf.DUMMYFUNCTION("""COMPUTED_VALUE"""),44916.66666666667)</f>
        <v>44916.66667</v>
      </c>
      <c r="B53" s="2">
        <f>IFERROR(__xludf.DUMMYFUNCTION("""COMPUTED_VALUE"""),137.57)</f>
        <v>137.57</v>
      </c>
      <c r="C53" s="3">
        <v>162.671091251622</v>
      </c>
    </row>
    <row r="54">
      <c r="A54" s="1">
        <f>IFERROR(__xludf.DUMMYFUNCTION("""COMPUTED_VALUE"""),44917.66666666667)</f>
        <v>44917.66667</v>
      </c>
      <c r="B54" s="2">
        <f>IFERROR(__xludf.DUMMYFUNCTION("""COMPUTED_VALUE"""),125.35)</f>
        <v>125.35</v>
      </c>
      <c r="C54" s="3">
        <v>161.511159116293</v>
      </c>
    </row>
    <row r="55">
      <c r="A55" s="1">
        <f>IFERROR(__xludf.DUMMYFUNCTION("""COMPUTED_VALUE"""),44918.66666666667)</f>
        <v>44918.66667</v>
      </c>
      <c r="B55" s="2">
        <f>IFERROR(__xludf.DUMMYFUNCTION("""COMPUTED_VALUE"""),123.15)</f>
        <v>123.15</v>
      </c>
      <c r="C55" s="3">
        <v>161.676298924849</v>
      </c>
    </row>
    <row r="56">
      <c r="A56" s="1">
        <f>IFERROR(__xludf.DUMMYFUNCTION("""COMPUTED_VALUE"""),44922.66666666667)</f>
        <v>44922.66667</v>
      </c>
      <c r="B56" s="2">
        <f>IFERROR(__xludf.DUMMYFUNCTION("""COMPUTED_VALUE"""),109.1)</f>
        <v>109.1</v>
      </c>
      <c r="C56" s="3">
        <v>159.245421273179</v>
      </c>
    </row>
    <row r="57">
      <c r="A57" s="1">
        <f>IFERROR(__xludf.DUMMYFUNCTION("""COMPUTED_VALUE"""),44923.66666666667)</f>
        <v>44923.66667</v>
      </c>
      <c r="B57" s="2">
        <f>IFERROR(__xludf.DUMMYFUNCTION("""COMPUTED_VALUE"""),112.71)</f>
        <v>112.71</v>
      </c>
      <c r="C57" s="3">
        <v>158.829843027107</v>
      </c>
    </row>
    <row r="58">
      <c r="A58" s="1">
        <f>IFERROR(__xludf.DUMMYFUNCTION("""COMPUTED_VALUE"""),44924.66666666667)</f>
        <v>44924.66667</v>
      </c>
      <c r="B58" s="2">
        <f>IFERROR(__xludf.DUMMYFUNCTION("""COMPUTED_VALUE"""),121.82)</f>
        <v>121.82</v>
      </c>
      <c r="C58" s="3">
        <v>157.669910891776</v>
      </c>
    </row>
    <row r="59">
      <c r="A59" s="1">
        <f>IFERROR(__xludf.DUMMYFUNCTION("""COMPUTED_VALUE"""),44925.66666666667)</f>
        <v>44925.66667</v>
      </c>
      <c r="B59" s="2">
        <f>IFERROR(__xludf.DUMMYFUNCTION("""COMPUTED_VALUE"""),123.18)</f>
        <v>123.18</v>
      </c>
      <c r="C59" s="3">
        <v>158.223573883883</v>
      </c>
    </row>
    <row r="60">
      <c r="A60" s="1">
        <f>IFERROR(__xludf.DUMMYFUNCTION("""COMPUTED_VALUE"""),44929.66666666667)</f>
        <v>44929.66667</v>
      </c>
      <c r="B60" s="2">
        <f>IFERROR(__xludf.DUMMYFUNCTION("""COMPUTED_VALUE"""),108.1)</f>
        <v>108.1</v>
      </c>
      <c r="C60" s="3">
        <v>157.346788966402</v>
      </c>
    </row>
    <row r="61">
      <c r="A61" s="1">
        <f>IFERROR(__xludf.DUMMYFUNCTION("""COMPUTED_VALUE"""),44930.66666666667)</f>
        <v>44930.66667</v>
      </c>
      <c r="B61" s="2">
        <f>IFERROR(__xludf.DUMMYFUNCTION("""COMPUTED_VALUE"""),113.64)</f>
        <v>113.64</v>
      </c>
      <c r="C61" s="3">
        <v>157.319733903879</v>
      </c>
    </row>
    <row r="62">
      <c r="A62" s="1">
        <f>IFERROR(__xludf.DUMMYFUNCTION("""COMPUTED_VALUE"""),44931.66666666667)</f>
        <v>44931.66667</v>
      </c>
      <c r="B62" s="2">
        <f>IFERROR(__xludf.DUMMYFUNCTION("""COMPUTED_VALUE"""),110.34)</f>
        <v>110.34</v>
      </c>
      <c r="C62" s="3">
        <v>156.548324952099</v>
      </c>
    </row>
    <row r="63">
      <c r="A63" s="1">
        <f>IFERROR(__xludf.DUMMYFUNCTION("""COMPUTED_VALUE"""),44932.66666666667)</f>
        <v>44932.66667</v>
      </c>
      <c r="B63" s="2">
        <f>IFERROR(__xludf.DUMMYFUNCTION("""COMPUTED_VALUE"""),113.06)</f>
        <v>113.06</v>
      </c>
      <c r="C63" s="3">
        <v>157.101987944207</v>
      </c>
    </row>
    <row r="64">
      <c r="A64" s="1">
        <f>IFERROR(__xludf.DUMMYFUNCTION("""COMPUTED_VALUE"""),44935.66666666667)</f>
        <v>44935.66667</v>
      </c>
      <c r="B64" s="2">
        <f>IFERROR(__xludf.DUMMYFUNCTION("""COMPUTED_VALUE"""),119.77)</f>
        <v>119.77</v>
      </c>
      <c r="C64" s="3">
        <v>158.397050592567</v>
      </c>
    </row>
    <row r="65">
      <c r="A65" s="1">
        <f>IFERROR(__xludf.DUMMYFUNCTION("""COMPUTED_VALUE"""),44936.66666666667)</f>
        <v>44936.66667</v>
      </c>
      <c r="B65" s="2">
        <f>IFERROR(__xludf.DUMMYFUNCTION("""COMPUTED_VALUE"""),118.85)</f>
        <v>118.85</v>
      </c>
      <c r="C65" s="3">
        <v>156.225203026727</v>
      </c>
    </row>
    <row r="66">
      <c r="A66" s="1">
        <f>IFERROR(__xludf.DUMMYFUNCTION("""COMPUTED_VALUE"""),44937.66666666667)</f>
        <v>44937.66667</v>
      </c>
      <c r="B66" s="2">
        <f>IFERROR(__xludf.DUMMYFUNCTION("""COMPUTED_VALUE"""),123.22)</f>
        <v>123.22</v>
      </c>
      <c r="C66" s="3">
        <v>156.198147964198</v>
      </c>
    </row>
    <row r="67">
      <c r="A67" s="1">
        <f>IFERROR(__xludf.DUMMYFUNCTION("""COMPUTED_VALUE"""),44938.66666666667)</f>
        <v>44938.66667</v>
      </c>
      <c r="B67" s="2">
        <f>IFERROR(__xludf.DUMMYFUNCTION("""COMPUTED_VALUE"""),123.56)</f>
        <v>123.56</v>
      </c>
      <c r="C67" s="3">
        <v>155.856114625687</v>
      </c>
    </row>
    <row r="68">
      <c r="A68" s="1">
        <f>IFERROR(__xludf.DUMMYFUNCTION("""COMPUTED_VALUE"""),44939.66666666667)</f>
        <v>44939.66667</v>
      </c>
      <c r="B68" s="2">
        <f>IFERROR(__xludf.DUMMYFUNCTION("""COMPUTED_VALUE"""),122.4)</f>
        <v>122.4</v>
      </c>
      <c r="C68" s="3">
        <v>156.839153231064</v>
      </c>
    </row>
    <row r="69">
      <c r="A69" s="1">
        <f>IFERROR(__xludf.DUMMYFUNCTION("""COMPUTED_VALUE"""),44943.66666666667)</f>
        <v>44943.66667</v>
      </c>
      <c r="B69" s="2">
        <f>IFERROR(__xludf.DUMMYFUNCTION("""COMPUTED_VALUE"""),131.49)</f>
        <v>131.49</v>
      </c>
      <c r="C69" s="3">
        <v>157.679870766641</v>
      </c>
    </row>
    <row r="70">
      <c r="A70" s="1">
        <f>IFERROR(__xludf.DUMMYFUNCTION("""COMPUTED_VALUE"""),44944.66666666667)</f>
        <v>44944.66667</v>
      </c>
      <c r="B70" s="2">
        <f>IFERROR(__xludf.DUMMYFUNCTION("""COMPUTED_VALUE"""),128.78)</f>
        <v>128.78</v>
      </c>
      <c r="C70" s="3">
        <v>158.08219131738</v>
      </c>
    </row>
    <row r="71">
      <c r="A71" s="1">
        <f>IFERROR(__xludf.DUMMYFUNCTION("""COMPUTED_VALUE"""),44945.66666666667)</f>
        <v>44945.66667</v>
      </c>
      <c r="B71" s="2">
        <f>IFERROR(__xludf.DUMMYFUNCTION("""COMPUTED_VALUE"""),127.17)</f>
        <v>127.17</v>
      </c>
      <c r="C71" s="3">
        <v>157.740157978868</v>
      </c>
    </row>
    <row r="72">
      <c r="A72" s="1">
        <f>IFERROR(__xludf.DUMMYFUNCTION("""COMPUTED_VALUE"""),44946.66666666667)</f>
        <v>44946.66667</v>
      </c>
      <c r="B72" s="2">
        <f>IFERROR(__xludf.DUMMYFUNCTION("""COMPUTED_VALUE"""),133.42)</f>
        <v>133.42</v>
      </c>
      <c r="C72" s="3">
        <v>158.723196584249</v>
      </c>
    </row>
    <row r="73">
      <c r="A73" s="1">
        <f>IFERROR(__xludf.DUMMYFUNCTION("""COMPUTED_VALUE"""),44949.66666666667)</f>
        <v>44949.66667</v>
      </c>
      <c r="B73" s="2">
        <f>IFERROR(__xludf.DUMMYFUNCTION("""COMPUTED_VALUE"""),143.75)</f>
        <v>143.75</v>
      </c>
      <c r="C73" s="3">
        <v>161.30638607241</v>
      </c>
    </row>
    <row r="74">
      <c r="A74" s="1">
        <f>IFERROR(__xludf.DUMMYFUNCTION("""COMPUTED_VALUE"""),44950.66666666667)</f>
        <v>44950.66667</v>
      </c>
      <c r="B74" s="2">
        <f>IFERROR(__xludf.DUMMYFUNCTION("""COMPUTED_VALUE"""),143.89)</f>
        <v>143.89</v>
      </c>
      <c r="C74" s="3">
        <v>159.563914119822</v>
      </c>
    </row>
    <row r="75">
      <c r="A75" s="1">
        <f>IFERROR(__xludf.DUMMYFUNCTION("""COMPUTED_VALUE"""),44951.66666666667)</f>
        <v>44951.66667</v>
      </c>
      <c r="B75" s="2">
        <f>IFERROR(__xludf.DUMMYFUNCTION("""COMPUTED_VALUE"""),144.43)</f>
        <v>144.43</v>
      </c>
      <c r="C75" s="3">
        <v>160.09531716287</v>
      </c>
    </row>
    <row r="76">
      <c r="A76" s="1">
        <f>IFERROR(__xludf.DUMMYFUNCTION("""COMPUTED_VALUE"""),44952.66666666667)</f>
        <v>44952.66667</v>
      </c>
      <c r="B76" s="2">
        <f>IFERROR(__xludf.DUMMYFUNCTION("""COMPUTED_VALUE"""),160.27)</f>
        <v>160.27</v>
      </c>
      <c r="C76" s="3">
        <v>159.882366316662</v>
      </c>
    </row>
    <row r="77">
      <c r="A77" s="1">
        <f>IFERROR(__xludf.DUMMYFUNCTION("""COMPUTED_VALUE"""),44953.66666666667)</f>
        <v>44953.66667</v>
      </c>
      <c r="B77" s="2">
        <f>IFERROR(__xludf.DUMMYFUNCTION("""COMPUTED_VALUE"""),177.9)</f>
        <v>177.9</v>
      </c>
      <c r="C77" s="3">
        <v>160.994487414336</v>
      </c>
    </row>
    <row r="78">
      <c r="A78" s="1">
        <f>IFERROR(__xludf.DUMMYFUNCTION("""COMPUTED_VALUE"""),44956.66666666667)</f>
        <v>44956.66667</v>
      </c>
      <c r="B78" s="2">
        <f>IFERROR(__xludf.DUMMYFUNCTION("""COMPUTED_VALUE"""),166.66)</f>
        <v>166.66</v>
      </c>
      <c r="C78" s="3">
        <v>163.964924379426</v>
      </c>
    </row>
    <row r="79">
      <c r="A79" s="1">
        <f>IFERROR(__xludf.DUMMYFUNCTION("""COMPUTED_VALUE"""),44957.66666666667)</f>
        <v>44957.66667</v>
      </c>
      <c r="B79" s="2">
        <f>IFERROR(__xludf.DUMMYFUNCTION("""COMPUTED_VALUE"""),173.22)</f>
        <v>173.22</v>
      </c>
      <c r="C79" s="3">
        <v>162.351534919145</v>
      </c>
    </row>
    <row r="80">
      <c r="A80" s="1">
        <f>IFERROR(__xludf.DUMMYFUNCTION("""COMPUTED_VALUE"""),44958.66666666667)</f>
        <v>44958.66667</v>
      </c>
      <c r="B80" s="2">
        <f>IFERROR(__xludf.DUMMYFUNCTION("""COMPUTED_VALUE"""),181.41)</f>
        <v>181.41</v>
      </c>
      <c r="C80" s="3">
        <v>162.882937962193</v>
      </c>
    </row>
    <row r="81">
      <c r="A81" s="1">
        <f>IFERROR(__xludf.DUMMYFUNCTION("""COMPUTED_VALUE"""),44959.66666666667)</f>
        <v>44959.66667</v>
      </c>
      <c r="B81" s="2">
        <f>IFERROR(__xludf.DUMMYFUNCTION("""COMPUTED_VALUE"""),188.27)</f>
        <v>188.27</v>
      </c>
      <c r="C81" s="3">
        <v>162.669987115984</v>
      </c>
    </row>
    <row r="82">
      <c r="A82" s="1">
        <f>IFERROR(__xludf.DUMMYFUNCTION("""COMPUTED_VALUE"""),44960.66666666667)</f>
        <v>44960.66667</v>
      </c>
      <c r="B82" s="2">
        <f>IFERROR(__xludf.DUMMYFUNCTION("""COMPUTED_VALUE"""),189.98)</f>
        <v>189.98</v>
      </c>
      <c r="C82" s="3">
        <v>163.782108213661</v>
      </c>
    </row>
    <row r="83">
      <c r="A83" s="1">
        <f>IFERROR(__xludf.DUMMYFUNCTION("""COMPUTED_VALUE"""),44963.66666666667)</f>
        <v>44963.66667</v>
      </c>
      <c r="B83" s="2">
        <f>IFERROR(__xludf.DUMMYFUNCTION("""COMPUTED_VALUE"""),194.76)</f>
        <v>194.76</v>
      </c>
      <c r="C83" s="3">
        <v>166.752545176299</v>
      </c>
    </row>
    <row r="84">
      <c r="A84" s="1">
        <f>IFERROR(__xludf.DUMMYFUNCTION("""COMPUTED_VALUE"""),44964.66666666667)</f>
        <v>44964.66667</v>
      </c>
      <c r="B84" s="2">
        <f>IFERROR(__xludf.DUMMYFUNCTION("""COMPUTED_VALUE"""),196.81)</f>
        <v>196.81</v>
      </c>
      <c r="C84" s="3">
        <v>165.139155715204</v>
      </c>
    </row>
    <row r="85">
      <c r="A85" s="1">
        <f>IFERROR(__xludf.DUMMYFUNCTION("""COMPUTED_VALUE"""),44965.66666666667)</f>
        <v>44965.66667</v>
      </c>
      <c r="B85" s="2">
        <f>IFERROR(__xludf.DUMMYFUNCTION("""COMPUTED_VALUE"""),201.29)</f>
        <v>201.29</v>
      </c>
      <c r="C85" s="3">
        <v>165.670558757441</v>
      </c>
    </row>
    <row r="86">
      <c r="A86" s="1">
        <f>IFERROR(__xludf.DUMMYFUNCTION("""COMPUTED_VALUE"""),44966.66666666667)</f>
        <v>44966.66667</v>
      </c>
      <c r="B86" s="2">
        <f>IFERROR(__xludf.DUMMYFUNCTION("""COMPUTED_VALUE"""),207.32)</f>
        <v>207.32</v>
      </c>
      <c r="C86" s="3">
        <v>165.457607910415</v>
      </c>
    </row>
    <row r="87">
      <c r="A87" s="1">
        <f>IFERROR(__xludf.DUMMYFUNCTION("""COMPUTED_VALUE"""),44967.66666666667)</f>
        <v>44967.66667</v>
      </c>
      <c r="B87" s="2">
        <f>IFERROR(__xludf.DUMMYFUNCTION("""COMPUTED_VALUE"""),196.89)</f>
        <v>196.89</v>
      </c>
      <c r="C87" s="3">
        <v>166.56972900728</v>
      </c>
    </row>
    <row r="88">
      <c r="A88" s="1">
        <f>IFERROR(__xludf.DUMMYFUNCTION("""COMPUTED_VALUE"""),44970.66666666667)</f>
        <v>44970.66667</v>
      </c>
      <c r="B88" s="2">
        <f>IFERROR(__xludf.DUMMYFUNCTION("""COMPUTED_VALUE"""),194.64)</f>
        <v>194.64</v>
      </c>
      <c r="C88" s="3">
        <v>169.540165969911</v>
      </c>
    </row>
    <row r="89">
      <c r="A89" s="1">
        <f>IFERROR(__xludf.DUMMYFUNCTION("""COMPUTED_VALUE"""),44971.66666666667)</f>
        <v>44971.66667</v>
      </c>
      <c r="B89" s="2">
        <f>IFERROR(__xludf.DUMMYFUNCTION("""COMPUTED_VALUE"""),209.25)</f>
        <v>209.25</v>
      </c>
      <c r="C89" s="3">
        <v>167.926776508826</v>
      </c>
    </row>
    <row r="90">
      <c r="A90" s="1">
        <f>IFERROR(__xludf.DUMMYFUNCTION("""COMPUTED_VALUE"""),44972.66666666667)</f>
        <v>44972.66667</v>
      </c>
      <c r="B90" s="2">
        <f>IFERROR(__xludf.DUMMYFUNCTION("""COMPUTED_VALUE"""),214.24)</f>
        <v>214.24</v>
      </c>
      <c r="C90" s="3">
        <v>168.458179551054</v>
      </c>
    </row>
    <row r="91">
      <c r="A91" s="1">
        <f>IFERROR(__xludf.DUMMYFUNCTION("""COMPUTED_VALUE"""),44973.66666666667)</f>
        <v>44973.66667</v>
      </c>
      <c r="B91" s="2">
        <f>IFERROR(__xludf.DUMMYFUNCTION("""COMPUTED_VALUE"""),202.04)</f>
        <v>202.04</v>
      </c>
      <c r="C91" s="3">
        <v>168.245228709647</v>
      </c>
    </row>
    <row r="92">
      <c r="A92" s="1">
        <f>IFERROR(__xludf.DUMMYFUNCTION("""COMPUTED_VALUE"""),44974.66666666667)</f>
        <v>44974.66667</v>
      </c>
      <c r="B92" s="2">
        <f>IFERROR(__xludf.DUMMYFUNCTION("""COMPUTED_VALUE"""),208.31)</f>
        <v>208.31</v>
      </c>
      <c r="C92" s="3">
        <v>169.357349812135</v>
      </c>
    </row>
    <row r="93">
      <c r="A93" s="1">
        <f>IFERROR(__xludf.DUMMYFUNCTION("""COMPUTED_VALUE"""),44978.66666666667)</f>
        <v>44978.66667</v>
      </c>
      <c r="B93" s="2">
        <f>IFERROR(__xludf.DUMMYFUNCTION("""COMPUTED_VALUE"""),197.37)</f>
        <v>197.37</v>
      </c>
      <c r="C93" s="3">
        <v>170.714397336148</v>
      </c>
    </row>
    <row r="94">
      <c r="A94" s="1">
        <f>IFERROR(__xludf.DUMMYFUNCTION("""COMPUTED_VALUE"""),44979.66666666667)</f>
        <v>44979.66667</v>
      </c>
      <c r="B94" s="2">
        <f>IFERROR(__xludf.DUMMYFUNCTION("""COMPUTED_VALUE"""),200.86)</f>
        <v>200.86</v>
      </c>
      <c r="C94" s="3">
        <v>171.245800383997</v>
      </c>
    </row>
    <row r="95">
      <c r="A95" s="1">
        <f>IFERROR(__xludf.DUMMYFUNCTION("""COMPUTED_VALUE"""),44980.66666666667)</f>
        <v>44980.66667</v>
      </c>
      <c r="B95" s="2">
        <f>IFERROR(__xludf.DUMMYFUNCTION("""COMPUTED_VALUE"""),202.07)</f>
        <v>202.07</v>
      </c>
      <c r="C95" s="3">
        <v>171.032849542592</v>
      </c>
    </row>
    <row r="96">
      <c r="A96" s="1">
        <f>IFERROR(__xludf.DUMMYFUNCTION("""COMPUTED_VALUE"""),44981.66666666667)</f>
        <v>44981.66667</v>
      </c>
      <c r="B96" s="2">
        <f>IFERROR(__xludf.DUMMYFUNCTION("""COMPUTED_VALUE"""),196.88)</f>
        <v>196.88</v>
      </c>
      <c r="C96" s="3">
        <v>172.144970645063</v>
      </c>
    </row>
    <row r="97">
      <c r="A97" s="1">
        <f>IFERROR(__xludf.DUMMYFUNCTION("""COMPUTED_VALUE"""),44984.66666666667)</f>
        <v>44984.66667</v>
      </c>
      <c r="B97" s="2">
        <f>IFERROR(__xludf.DUMMYFUNCTION("""COMPUTED_VALUE"""),207.63)</f>
        <v>207.63</v>
      </c>
      <c r="C97" s="3">
        <v>175.115407624554</v>
      </c>
    </row>
    <row r="98">
      <c r="A98" s="1">
        <f>IFERROR(__xludf.DUMMYFUNCTION("""COMPUTED_VALUE"""),44985.66666666667)</f>
        <v>44985.66667</v>
      </c>
      <c r="B98" s="2">
        <f>IFERROR(__xludf.DUMMYFUNCTION("""COMPUTED_VALUE"""),205.71)</f>
        <v>205.71</v>
      </c>
      <c r="C98" s="3">
        <v>173.50201816909</v>
      </c>
    </row>
    <row r="99">
      <c r="A99" s="1">
        <f>IFERROR(__xludf.DUMMYFUNCTION("""COMPUTED_VALUE"""),44986.66666666667)</f>
        <v>44986.66667</v>
      </c>
      <c r="B99" s="2">
        <f>IFERROR(__xludf.DUMMYFUNCTION("""COMPUTED_VALUE"""),202.77)</f>
        <v>202.77</v>
      </c>
      <c r="C99" s="3">
        <v>174.033421216641</v>
      </c>
    </row>
    <row r="100">
      <c r="A100" s="1">
        <f>IFERROR(__xludf.DUMMYFUNCTION("""COMPUTED_VALUE"""),44987.66666666667)</f>
        <v>44987.66667</v>
      </c>
      <c r="B100" s="2">
        <f>IFERROR(__xludf.DUMMYFUNCTION("""COMPUTED_VALUE"""),190.9)</f>
        <v>190.9</v>
      </c>
      <c r="C100" s="3">
        <v>173.820470374932</v>
      </c>
    </row>
    <row r="101">
      <c r="A101" s="1">
        <f>IFERROR(__xludf.DUMMYFUNCTION("""COMPUTED_VALUE"""),44988.66666666667)</f>
        <v>44988.66667</v>
      </c>
      <c r="B101" s="2">
        <f>IFERROR(__xludf.DUMMYFUNCTION("""COMPUTED_VALUE"""),197.79)</f>
        <v>197.79</v>
      </c>
      <c r="C101" s="3">
        <v>174.932591477108</v>
      </c>
    </row>
    <row r="102">
      <c r="A102" s="1">
        <f>IFERROR(__xludf.DUMMYFUNCTION("""COMPUTED_VALUE"""),44991.66666666667)</f>
        <v>44991.66667</v>
      </c>
      <c r="B102" s="2">
        <f>IFERROR(__xludf.DUMMYFUNCTION("""COMPUTED_VALUE"""),193.81)</f>
        <v>193.81</v>
      </c>
      <c r="C102" s="3">
        <v>177.903028455708</v>
      </c>
    </row>
    <row r="103">
      <c r="A103" s="1">
        <f>IFERROR(__xludf.DUMMYFUNCTION("""COMPUTED_VALUE"""),44992.66666666667)</f>
        <v>44992.66667</v>
      </c>
      <c r="B103" s="2">
        <f>IFERROR(__xludf.DUMMYFUNCTION("""COMPUTED_VALUE"""),187.71)</f>
        <v>187.71</v>
      </c>
      <c r="C103" s="3">
        <v>176.289638999929</v>
      </c>
    </row>
    <row r="104">
      <c r="A104" s="1">
        <f>IFERROR(__xludf.DUMMYFUNCTION("""COMPUTED_VALUE"""),44993.66666666667)</f>
        <v>44993.66667</v>
      </c>
      <c r="B104" s="2">
        <f>IFERROR(__xludf.DUMMYFUNCTION("""COMPUTED_VALUE"""),182.0)</f>
        <v>182</v>
      </c>
      <c r="C104" s="3">
        <v>176.821042047478</v>
      </c>
    </row>
    <row r="105">
      <c r="A105" s="1">
        <f>IFERROR(__xludf.DUMMYFUNCTION("""COMPUTED_VALUE"""),44994.66666666667)</f>
        <v>44994.66667</v>
      </c>
      <c r="B105" s="2">
        <f>IFERROR(__xludf.DUMMYFUNCTION("""COMPUTED_VALUE"""),172.92)</f>
        <v>172.92</v>
      </c>
      <c r="C105" s="3">
        <v>176.608091205774</v>
      </c>
    </row>
    <row r="106">
      <c r="A106" s="1">
        <f>IFERROR(__xludf.DUMMYFUNCTION("""COMPUTED_VALUE"""),44995.66666666667)</f>
        <v>44995.66667</v>
      </c>
      <c r="B106" s="2">
        <f>IFERROR(__xludf.DUMMYFUNCTION("""COMPUTED_VALUE"""),173.44)</f>
        <v>173.44</v>
      </c>
      <c r="C106" s="3">
        <v>177.720212320756</v>
      </c>
    </row>
    <row r="107">
      <c r="A107" s="1">
        <f>IFERROR(__xludf.DUMMYFUNCTION("""COMPUTED_VALUE"""),44998.66666666667)</f>
        <v>44998.66667</v>
      </c>
      <c r="B107" s="2">
        <f>IFERROR(__xludf.DUMMYFUNCTION("""COMPUTED_VALUE"""),174.48)</f>
        <v>174.48</v>
      </c>
      <c r="C107" s="3">
        <v>180.690649337764</v>
      </c>
    </row>
    <row r="108">
      <c r="A108" s="1">
        <f>IFERROR(__xludf.DUMMYFUNCTION("""COMPUTED_VALUE"""),44999.66666666667)</f>
        <v>44999.66667</v>
      </c>
      <c r="B108" s="2">
        <f>IFERROR(__xludf.DUMMYFUNCTION("""COMPUTED_VALUE"""),183.26)</f>
        <v>183.26</v>
      </c>
      <c r="C108" s="3">
        <v>179.077259894794</v>
      </c>
    </row>
    <row r="109">
      <c r="A109" s="1">
        <f>IFERROR(__xludf.DUMMYFUNCTION("""COMPUTED_VALUE"""),45000.66666666667)</f>
        <v>45000.66667</v>
      </c>
      <c r="B109" s="2">
        <f>IFERROR(__xludf.DUMMYFUNCTION("""COMPUTED_VALUE"""),180.45)</f>
        <v>180.45</v>
      </c>
      <c r="C109" s="3">
        <v>179.608662955149</v>
      </c>
    </row>
    <row r="110">
      <c r="A110" s="1">
        <f>IFERROR(__xludf.DUMMYFUNCTION("""COMPUTED_VALUE"""),45001.66666666667)</f>
        <v>45001.66667</v>
      </c>
      <c r="B110" s="2">
        <f>IFERROR(__xludf.DUMMYFUNCTION("""COMPUTED_VALUE"""),184.13)</f>
        <v>184.13</v>
      </c>
      <c r="C110" s="3">
        <v>179.395712126245</v>
      </c>
    </row>
    <row r="111">
      <c r="A111" s="1">
        <f>IFERROR(__xludf.DUMMYFUNCTION("""COMPUTED_VALUE"""),45002.66666666667)</f>
        <v>45002.66667</v>
      </c>
      <c r="B111" s="2">
        <f>IFERROR(__xludf.DUMMYFUNCTION("""COMPUTED_VALUE"""),180.13)</f>
        <v>180.13</v>
      </c>
      <c r="C111" s="3">
        <v>180.507833241232</v>
      </c>
    </row>
    <row r="112">
      <c r="A112" s="1">
        <f>IFERROR(__xludf.DUMMYFUNCTION("""COMPUTED_VALUE"""),45005.66666666667)</f>
        <v>45005.66667</v>
      </c>
      <c r="B112" s="2">
        <f>IFERROR(__xludf.DUMMYFUNCTION("""COMPUTED_VALUE"""),183.25)</f>
        <v>183.25</v>
      </c>
      <c r="C112" s="3">
        <v>183.478270258231</v>
      </c>
    </row>
    <row r="113">
      <c r="A113" s="1">
        <f>IFERROR(__xludf.DUMMYFUNCTION("""COMPUTED_VALUE"""),45006.66666666667)</f>
        <v>45006.66667</v>
      </c>
      <c r="B113" s="2">
        <f>IFERROR(__xludf.DUMMYFUNCTION("""COMPUTED_VALUE"""),197.58)</f>
        <v>197.58</v>
      </c>
      <c r="C113" s="3">
        <v>181.864880815268</v>
      </c>
    </row>
    <row r="114">
      <c r="A114" s="1">
        <f>IFERROR(__xludf.DUMMYFUNCTION("""COMPUTED_VALUE"""),45007.66666666667)</f>
        <v>45007.66667</v>
      </c>
      <c r="B114" s="2">
        <f>IFERROR(__xludf.DUMMYFUNCTION("""COMPUTED_VALUE"""),191.15)</f>
        <v>191.15</v>
      </c>
      <c r="C114" s="3">
        <v>182.396283893169</v>
      </c>
    </row>
    <row r="115">
      <c r="A115" s="1">
        <f>IFERROR(__xludf.DUMMYFUNCTION("""COMPUTED_VALUE"""),45008.66666666667)</f>
        <v>45008.66667</v>
      </c>
      <c r="B115" s="2">
        <f>IFERROR(__xludf.DUMMYFUNCTION("""COMPUTED_VALUE"""),192.22)</f>
        <v>192.22</v>
      </c>
      <c r="C115" s="3">
        <v>182.183333081809</v>
      </c>
    </row>
    <row r="116">
      <c r="A116" s="1">
        <f>IFERROR(__xludf.DUMMYFUNCTION("""COMPUTED_VALUE"""),45009.66666666667)</f>
        <v>45009.66667</v>
      </c>
      <c r="B116" s="2">
        <f>IFERROR(__xludf.DUMMYFUNCTION("""COMPUTED_VALUE"""),190.41)</f>
        <v>190.41</v>
      </c>
      <c r="C116" s="3">
        <v>183.295454214348</v>
      </c>
    </row>
    <row r="117">
      <c r="A117" s="1">
        <f>IFERROR(__xludf.DUMMYFUNCTION("""COMPUTED_VALUE"""),45012.66666666667)</f>
        <v>45012.66667</v>
      </c>
      <c r="B117" s="2">
        <f>IFERROR(__xludf.DUMMYFUNCTION("""COMPUTED_VALUE"""),191.81)</f>
        <v>191.81</v>
      </c>
      <c r="C117" s="3">
        <v>186.265891283998</v>
      </c>
    </row>
    <row r="118">
      <c r="A118" s="1">
        <f>IFERROR(__xludf.DUMMYFUNCTION("""COMPUTED_VALUE"""),45013.66666666667)</f>
        <v>45013.66667</v>
      </c>
      <c r="B118" s="2">
        <f>IFERROR(__xludf.DUMMYFUNCTION("""COMPUTED_VALUE"""),189.19)</f>
        <v>189.19</v>
      </c>
      <c r="C118" s="3">
        <v>184.652501858567</v>
      </c>
    </row>
    <row r="119">
      <c r="A119" s="1">
        <f>IFERROR(__xludf.DUMMYFUNCTION("""COMPUTED_VALUE"""),45014.66666666667)</f>
        <v>45014.66667</v>
      </c>
      <c r="B119" s="2">
        <f>IFERROR(__xludf.DUMMYFUNCTION("""COMPUTED_VALUE"""),193.88)</f>
        <v>193.88</v>
      </c>
      <c r="C119" s="3">
        <v>185.183904936468</v>
      </c>
    </row>
    <row r="120">
      <c r="A120" s="1">
        <f>IFERROR(__xludf.DUMMYFUNCTION("""COMPUTED_VALUE"""),45015.66666666667)</f>
        <v>45015.66667</v>
      </c>
      <c r="B120" s="2">
        <f>IFERROR(__xludf.DUMMYFUNCTION("""COMPUTED_VALUE"""),195.28)</f>
        <v>195.28</v>
      </c>
      <c r="C120" s="3">
        <v>184.970954125112</v>
      </c>
    </row>
    <row r="121">
      <c r="A121" s="1">
        <f>IFERROR(__xludf.DUMMYFUNCTION("""COMPUTED_VALUE"""),45016.66666666667)</f>
        <v>45016.66667</v>
      </c>
      <c r="B121" s="2">
        <f>IFERROR(__xludf.DUMMYFUNCTION("""COMPUTED_VALUE"""),207.46)</f>
        <v>207.46</v>
      </c>
      <c r="C121" s="3">
        <v>186.083075257648</v>
      </c>
    </row>
    <row r="122">
      <c r="A122" s="1">
        <f>IFERROR(__xludf.DUMMYFUNCTION("""COMPUTED_VALUE"""),45019.66666666667)</f>
        <v>45019.66667</v>
      </c>
      <c r="B122" s="2">
        <f>IFERROR(__xludf.DUMMYFUNCTION("""COMPUTED_VALUE"""),194.77)</f>
        <v>194.77</v>
      </c>
      <c r="C122" s="3">
        <v>189.053512506878</v>
      </c>
    </row>
    <row r="123">
      <c r="A123" s="1">
        <f>IFERROR(__xludf.DUMMYFUNCTION("""COMPUTED_VALUE"""),45020.66666666667)</f>
        <v>45020.66667</v>
      </c>
      <c r="B123" s="2">
        <f>IFERROR(__xludf.DUMMYFUNCTION("""COMPUTED_VALUE"""),192.58)</f>
        <v>192.58</v>
      </c>
      <c r="C123" s="3">
        <v>187.44012314131</v>
      </c>
    </row>
    <row r="124">
      <c r="A124" s="1">
        <f>IFERROR(__xludf.DUMMYFUNCTION("""COMPUTED_VALUE"""),45021.66666666667)</f>
        <v>45021.66667</v>
      </c>
      <c r="B124" s="2">
        <f>IFERROR(__xludf.DUMMYFUNCTION("""COMPUTED_VALUE"""),185.52)</f>
        <v>185.52</v>
      </c>
      <c r="C124" s="3">
        <v>187.971526279074</v>
      </c>
    </row>
    <row r="125">
      <c r="A125" s="1">
        <f>IFERROR(__xludf.DUMMYFUNCTION("""COMPUTED_VALUE"""),45022.66666666667)</f>
        <v>45022.66667</v>
      </c>
      <c r="B125" s="2">
        <f>IFERROR(__xludf.DUMMYFUNCTION("""COMPUTED_VALUE"""),185.06)</f>
        <v>185.06</v>
      </c>
      <c r="C125" s="3">
        <v>187.758575527579</v>
      </c>
    </row>
    <row r="126">
      <c r="A126" s="1">
        <f>IFERROR(__xludf.DUMMYFUNCTION("""COMPUTED_VALUE"""),45026.66666666667)</f>
        <v>45026.66667</v>
      </c>
      <c r="B126" s="2">
        <f>IFERROR(__xludf.DUMMYFUNCTION("""COMPUTED_VALUE"""),184.51)</f>
        <v>184.51</v>
      </c>
      <c r="C126" s="3">
        <v>191.841133969207</v>
      </c>
    </row>
    <row r="127">
      <c r="A127" s="1">
        <f>IFERROR(__xludf.DUMMYFUNCTION("""COMPUTED_VALUE"""),45027.66666666667)</f>
        <v>45027.66667</v>
      </c>
      <c r="B127" s="2">
        <f>IFERROR(__xludf.DUMMYFUNCTION("""COMPUTED_VALUE"""),186.79)</f>
        <v>186.79</v>
      </c>
      <c r="C127" s="3">
        <v>190.227744603644</v>
      </c>
    </row>
    <row r="128">
      <c r="A128" s="1">
        <f>IFERROR(__xludf.DUMMYFUNCTION("""COMPUTED_VALUE"""),45028.66666666667)</f>
        <v>45028.66667</v>
      </c>
      <c r="B128" s="2">
        <f>IFERROR(__xludf.DUMMYFUNCTION("""COMPUTED_VALUE"""),180.54)</f>
        <v>180.54</v>
      </c>
      <c r="C128" s="3">
        <v>190.759147741404</v>
      </c>
    </row>
    <row r="129">
      <c r="A129" s="1">
        <f>IFERROR(__xludf.DUMMYFUNCTION("""COMPUTED_VALUE"""),45029.66666666667)</f>
        <v>45029.66667</v>
      </c>
      <c r="B129" s="2">
        <f>IFERROR(__xludf.DUMMYFUNCTION("""COMPUTED_VALUE"""),185.9)</f>
        <v>185.9</v>
      </c>
      <c r="C129" s="3">
        <v>190.546196989911</v>
      </c>
    </row>
    <row r="130">
      <c r="A130" s="1">
        <f>IFERROR(__xludf.DUMMYFUNCTION("""COMPUTED_VALUE"""),45030.66666666667)</f>
        <v>45030.66667</v>
      </c>
      <c r="B130" s="2">
        <f>IFERROR(__xludf.DUMMYFUNCTION("""COMPUTED_VALUE"""),185.0)</f>
        <v>185</v>
      </c>
      <c r="C130" s="3">
        <v>191.658352259381</v>
      </c>
    </row>
    <row r="131">
      <c r="A131" s="1">
        <f>IFERROR(__xludf.DUMMYFUNCTION("""COMPUTED_VALUE"""),45033.66666666667)</f>
        <v>45033.66667</v>
      </c>
      <c r="B131" s="2">
        <f>IFERROR(__xludf.DUMMYFUNCTION("""COMPUTED_VALUE"""),187.04)</f>
        <v>187.04</v>
      </c>
      <c r="C131" s="3">
        <v>194.628891739864</v>
      </c>
    </row>
    <row r="132">
      <c r="A132" s="1">
        <f>IFERROR(__xludf.DUMMYFUNCTION("""COMPUTED_VALUE"""),45034.66666666667)</f>
        <v>45034.66667</v>
      </c>
      <c r="B132" s="2">
        <f>IFERROR(__xludf.DUMMYFUNCTION("""COMPUTED_VALUE"""),184.31)</f>
        <v>184.31</v>
      </c>
      <c r="C132" s="3">
        <v>193.01553645138</v>
      </c>
    </row>
    <row r="133">
      <c r="A133" s="1">
        <f>IFERROR(__xludf.DUMMYFUNCTION("""COMPUTED_VALUE"""),45035.66666666667)</f>
        <v>45035.66667</v>
      </c>
      <c r="B133" s="2">
        <f>IFERROR(__xludf.DUMMYFUNCTION("""COMPUTED_VALUE"""),180.59)</f>
        <v>180.59</v>
      </c>
      <c r="C133" s="3">
        <v>193.546973666224</v>
      </c>
    </row>
    <row r="134">
      <c r="A134" s="1">
        <f>IFERROR(__xludf.DUMMYFUNCTION("""COMPUTED_VALUE"""),45036.66666666667)</f>
        <v>45036.66667</v>
      </c>
      <c r="B134" s="2">
        <f>IFERROR(__xludf.DUMMYFUNCTION("""COMPUTED_VALUE"""),162.99)</f>
        <v>162.99</v>
      </c>
      <c r="C134" s="3">
        <v>193.334056991811</v>
      </c>
    </row>
    <row r="135">
      <c r="A135" s="1">
        <f>IFERROR(__xludf.DUMMYFUNCTION("""COMPUTED_VALUE"""),45037.66666666667)</f>
        <v>45037.66667</v>
      </c>
      <c r="B135" s="2">
        <f>IFERROR(__xludf.DUMMYFUNCTION("""COMPUTED_VALUE"""),165.08)</f>
        <v>165.08</v>
      </c>
      <c r="C135" s="3">
        <v>194.446212261286</v>
      </c>
    </row>
    <row r="136">
      <c r="A136" s="1">
        <f>IFERROR(__xludf.DUMMYFUNCTION("""COMPUTED_VALUE"""),45040.66666666667)</f>
        <v>45040.66667</v>
      </c>
      <c r="B136" s="2">
        <f>IFERROR(__xludf.DUMMYFUNCTION("""COMPUTED_VALUE"""),162.55)</f>
        <v>162.55</v>
      </c>
      <c r="C136" s="3">
        <v>197.41675174176</v>
      </c>
    </row>
    <row r="137">
      <c r="A137" s="1">
        <f>IFERROR(__xludf.DUMMYFUNCTION("""COMPUTED_VALUE"""),45041.66666666667)</f>
        <v>45041.66667</v>
      </c>
      <c r="B137" s="2">
        <f>IFERROR(__xludf.DUMMYFUNCTION("""COMPUTED_VALUE"""),160.67)</f>
        <v>160.67</v>
      </c>
      <c r="C137" s="3">
        <v>195.803396453283</v>
      </c>
    </row>
    <row r="138">
      <c r="A138" s="1">
        <f>IFERROR(__xludf.DUMMYFUNCTION("""COMPUTED_VALUE"""),45042.66666666667)</f>
        <v>45042.66667</v>
      </c>
      <c r="B138" s="2">
        <f>IFERROR(__xludf.DUMMYFUNCTION("""COMPUTED_VALUE"""),153.75)</f>
        <v>153.75</v>
      </c>
      <c r="C138" s="3">
        <v>196.473373957666</v>
      </c>
    </row>
    <row r="139">
      <c r="A139" s="1">
        <f>IFERROR(__xludf.DUMMYFUNCTION("""COMPUTED_VALUE"""),45043.66666666667)</f>
        <v>45043.66667</v>
      </c>
      <c r="B139" s="2">
        <f>IFERROR(__xludf.DUMMYFUNCTION("""COMPUTED_VALUE"""),160.19)</f>
        <v>160.19</v>
      </c>
      <c r="C139" s="3">
        <v>196.398997572792</v>
      </c>
    </row>
    <row r="140">
      <c r="A140" s="1">
        <f>IFERROR(__xludf.DUMMYFUNCTION("""COMPUTED_VALUE"""),45044.66666666667)</f>
        <v>45044.66667</v>
      </c>
      <c r="B140" s="2">
        <f>IFERROR(__xludf.DUMMYFUNCTION("""COMPUTED_VALUE"""),164.31)</f>
        <v>164.31</v>
      </c>
      <c r="C140" s="3">
        <v>197.64969313181</v>
      </c>
    </row>
    <row r="141">
      <c r="A141" s="1">
        <f>IFERROR(__xludf.DUMMYFUNCTION("""COMPUTED_VALUE"""),45047.66666666667)</f>
        <v>45047.66667</v>
      </c>
      <c r="B141" s="2">
        <f>IFERROR(__xludf.DUMMYFUNCTION("""COMPUTED_VALUE"""),161.83)</f>
        <v>161.83</v>
      </c>
      <c r="C141" s="3">
        <v>201.035853480898</v>
      </c>
    </row>
    <row r="142">
      <c r="A142" s="1">
        <f>IFERROR(__xludf.DUMMYFUNCTION("""COMPUTED_VALUE"""),45048.66666666667)</f>
        <v>45048.66667</v>
      </c>
      <c r="B142" s="2">
        <f>IFERROR(__xludf.DUMMYFUNCTION("""COMPUTED_VALUE"""),160.31)</f>
        <v>160.31</v>
      </c>
      <c r="C142" s="3">
        <v>199.561038481959</v>
      </c>
    </row>
    <row r="143">
      <c r="A143" s="1">
        <f>IFERROR(__xludf.DUMMYFUNCTION("""COMPUTED_VALUE"""),45049.66666666667)</f>
        <v>45049.66667</v>
      </c>
      <c r="B143" s="2">
        <f>IFERROR(__xludf.DUMMYFUNCTION("""COMPUTED_VALUE"""),160.61)</f>
        <v>160.61</v>
      </c>
      <c r="C143" s="3">
        <v>200.231015986344</v>
      </c>
    </row>
    <row r="144">
      <c r="A144" s="1">
        <f>IFERROR(__xludf.DUMMYFUNCTION("""COMPUTED_VALUE"""),45050.66666666667)</f>
        <v>45050.66667</v>
      </c>
      <c r="B144" s="2">
        <f>IFERROR(__xludf.DUMMYFUNCTION("""COMPUTED_VALUE"""),161.2)</f>
        <v>161.2</v>
      </c>
      <c r="C144" s="3">
        <v>200.156639601474</v>
      </c>
    </row>
    <row r="145">
      <c r="A145" s="1">
        <f>IFERROR(__xludf.DUMMYFUNCTION("""COMPUTED_VALUE"""),45051.66666666667)</f>
        <v>45051.66667</v>
      </c>
      <c r="B145" s="2">
        <f>IFERROR(__xludf.DUMMYFUNCTION("""COMPUTED_VALUE"""),170.06)</f>
        <v>170.06</v>
      </c>
      <c r="C145" s="3">
        <v>201.407335160491</v>
      </c>
    </row>
    <row r="146">
      <c r="A146" s="1">
        <f>IFERROR(__xludf.DUMMYFUNCTION("""COMPUTED_VALUE"""),45054.66666666667)</f>
        <v>45054.66667</v>
      </c>
      <c r="B146" s="2">
        <f>IFERROR(__xludf.DUMMYFUNCTION("""COMPUTED_VALUE"""),171.79)</f>
        <v>171.79</v>
      </c>
      <c r="C146" s="3">
        <v>205.025557989227</v>
      </c>
    </row>
    <row r="147">
      <c r="A147" s="1">
        <f>IFERROR(__xludf.DUMMYFUNCTION("""COMPUTED_VALUE"""),45055.66666666667)</f>
        <v>45055.66667</v>
      </c>
      <c r="B147" s="2">
        <f>IFERROR(__xludf.DUMMYFUNCTION("""COMPUTED_VALUE"""),169.15)</f>
        <v>169.15</v>
      </c>
      <c r="C147" s="3">
        <v>203.628097150175</v>
      </c>
    </row>
    <row r="148">
      <c r="A148" s="1">
        <f>IFERROR(__xludf.DUMMYFUNCTION("""COMPUTED_VALUE"""),45056.66666666667)</f>
        <v>45056.66667</v>
      </c>
      <c r="B148" s="2">
        <f>IFERROR(__xludf.DUMMYFUNCTION("""COMPUTED_VALUE"""),168.54)</f>
        <v>168.54</v>
      </c>
      <c r="C148" s="3">
        <v>204.375428814448</v>
      </c>
    </row>
    <row r="149">
      <c r="A149" s="1">
        <f>IFERROR(__xludf.DUMMYFUNCTION("""COMPUTED_VALUE"""),45057.66666666667)</f>
        <v>45057.66667</v>
      </c>
      <c r="B149" s="2">
        <f>IFERROR(__xludf.DUMMYFUNCTION("""COMPUTED_VALUE"""),172.08)</f>
        <v>172.08</v>
      </c>
      <c r="C149" s="3">
        <v>204.378406589461</v>
      </c>
    </row>
    <row r="150">
      <c r="A150" s="1">
        <f>IFERROR(__xludf.DUMMYFUNCTION("""COMPUTED_VALUE"""),45058.66666666667)</f>
        <v>45058.66667</v>
      </c>
      <c r="B150" s="2">
        <f>IFERROR(__xludf.DUMMYFUNCTION("""COMPUTED_VALUE"""),167.98)</f>
        <v>167.98</v>
      </c>
      <c r="C150" s="3">
        <v>205.706456308366</v>
      </c>
    </row>
    <row r="151">
      <c r="A151" s="1">
        <f>IFERROR(__xludf.DUMMYFUNCTION("""COMPUTED_VALUE"""),45061.66666666667)</f>
        <v>45061.66667</v>
      </c>
      <c r="B151" s="2">
        <f>IFERROR(__xludf.DUMMYFUNCTION("""COMPUTED_VALUE"""),166.35)</f>
        <v>166.35</v>
      </c>
      <c r="C151" s="3">
        <v>209.324679137111</v>
      </c>
    </row>
    <row r="152">
      <c r="A152" s="1">
        <f>IFERROR(__xludf.DUMMYFUNCTION("""COMPUTED_VALUE"""),45062.66666666667)</f>
        <v>45062.66667</v>
      </c>
      <c r="B152" s="2">
        <f>IFERROR(__xludf.DUMMYFUNCTION("""COMPUTED_VALUE"""),166.52)</f>
        <v>166.52</v>
      </c>
      <c r="C152" s="3">
        <v>207.92721829805</v>
      </c>
    </row>
    <row r="153">
      <c r="A153" s="1">
        <f>IFERROR(__xludf.DUMMYFUNCTION("""COMPUTED_VALUE"""),45063.66666666667)</f>
        <v>45063.66667</v>
      </c>
      <c r="B153" s="2">
        <f>IFERROR(__xludf.DUMMYFUNCTION("""COMPUTED_VALUE"""),173.86)</f>
        <v>173.86</v>
      </c>
      <c r="C153" s="3">
        <v>208.674549962316</v>
      </c>
    </row>
    <row r="154">
      <c r="A154" s="1">
        <f>IFERROR(__xludf.DUMMYFUNCTION("""COMPUTED_VALUE"""),45064.66666666667)</f>
        <v>45064.66667</v>
      </c>
      <c r="B154" s="2">
        <f>IFERROR(__xludf.DUMMYFUNCTION("""COMPUTED_VALUE"""),176.89)</f>
        <v>176.89</v>
      </c>
      <c r="C154" s="3">
        <v>208.677879367368</v>
      </c>
    </row>
    <row r="155">
      <c r="A155" s="1">
        <f>IFERROR(__xludf.DUMMYFUNCTION("""COMPUTED_VALUE"""),45065.66666666667)</f>
        <v>45065.66667</v>
      </c>
      <c r="B155" s="2">
        <f>IFERROR(__xludf.DUMMYFUNCTION("""COMPUTED_VALUE"""),180.14)</f>
        <v>180.14</v>
      </c>
      <c r="C155" s="3">
        <v>210.006280716316</v>
      </c>
    </row>
    <row r="156">
      <c r="A156" s="1">
        <f>IFERROR(__xludf.DUMMYFUNCTION("""COMPUTED_VALUE"""),45068.66666666667)</f>
        <v>45068.66667</v>
      </c>
      <c r="B156" s="2">
        <f>IFERROR(__xludf.DUMMYFUNCTION("""COMPUTED_VALUE"""),188.87)</f>
        <v>188.87</v>
      </c>
      <c r="C156" s="3">
        <v>213.625558435169</v>
      </c>
    </row>
    <row r="157">
      <c r="A157" s="1">
        <f>IFERROR(__xludf.DUMMYFUNCTION("""COMPUTED_VALUE"""),45069.66666666667)</f>
        <v>45069.66667</v>
      </c>
      <c r="B157" s="2">
        <f>IFERROR(__xludf.DUMMYFUNCTION("""COMPUTED_VALUE"""),185.77)</f>
        <v>185.77</v>
      </c>
      <c r="C157" s="3">
        <v>212.228449226147</v>
      </c>
    </row>
    <row r="158">
      <c r="A158" s="1">
        <f>IFERROR(__xludf.DUMMYFUNCTION("""COMPUTED_VALUE"""),45070.66666666667)</f>
        <v>45070.66667</v>
      </c>
      <c r="B158" s="2">
        <f>IFERROR(__xludf.DUMMYFUNCTION("""COMPUTED_VALUE"""),182.9)</f>
        <v>182.9</v>
      </c>
      <c r="C158" s="3">
        <v>212.976132520455</v>
      </c>
    </row>
    <row r="159">
      <c r="A159" s="1">
        <f>IFERROR(__xludf.DUMMYFUNCTION("""COMPUTED_VALUE"""),45071.66666666667)</f>
        <v>45071.66667</v>
      </c>
      <c r="B159" s="2">
        <f>IFERROR(__xludf.DUMMYFUNCTION("""COMPUTED_VALUE"""),184.47)</f>
        <v>184.47</v>
      </c>
      <c r="C159" s="3">
        <v>212.979461925505</v>
      </c>
    </row>
    <row r="160">
      <c r="A160" s="1">
        <f>IFERROR(__xludf.DUMMYFUNCTION("""COMPUTED_VALUE"""),45072.66666666667)</f>
        <v>45072.66667</v>
      </c>
      <c r="B160" s="2">
        <f>IFERROR(__xludf.DUMMYFUNCTION("""COMPUTED_VALUE"""),193.17)</f>
        <v>193.17</v>
      </c>
      <c r="C160" s="3">
        <v>214.30786327444</v>
      </c>
    </row>
    <row r="161">
      <c r="A161" s="1">
        <f>IFERROR(__xludf.DUMMYFUNCTION("""COMPUTED_VALUE"""),45076.66666666667)</f>
        <v>45076.66667</v>
      </c>
      <c r="B161" s="2">
        <f>IFERROR(__xludf.DUMMYFUNCTION("""COMPUTED_VALUE"""),201.16)</f>
        <v>201.16</v>
      </c>
      <c r="C161" s="3">
        <v>216.530031784287</v>
      </c>
    </row>
    <row r="162">
      <c r="A162" s="1">
        <f>IFERROR(__xludf.DUMMYFUNCTION("""COMPUTED_VALUE"""),45077.66666666667)</f>
        <v>45077.66667</v>
      </c>
      <c r="B162" s="2">
        <f>IFERROR(__xludf.DUMMYFUNCTION("""COMPUTED_VALUE"""),203.93)</f>
        <v>203.93</v>
      </c>
      <c r="C162" s="3">
        <v>217.277715077557</v>
      </c>
    </row>
    <row r="163">
      <c r="A163" s="1">
        <f>IFERROR(__xludf.DUMMYFUNCTION("""COMPUTED_VALUE"""),45078.66666666667)</f>
        <v>45078.66667</v>
      </c>
      <c r="B163" s="2">
        <f>IFERROR(__xludf.DUMMYFUNCTION("""COMPUTED_VALUE"""),207.52)</f>
        <v>207.52</v>
      </c>
      <c r="C163" s="3">
        <v>217.28104448157</v>
      </c>
    </row>
    <row r="164">
      <c r="A164" s="1">
        <f>IFERROR(__xludf.DUMMYFUNCTION("""COMPUTED_VALUE"""),45079.66666666667)</f>
        <v>45079.66667</v>
      </c>
      <c r="B164" s="2">
        <f>IFERROR(__xludf.DUMMYFUNCTION("""COMPUTED_VALUE"""),213.97)</f>
        <v>213.97</v>
      </c>
      <c r="C164" s="3">
        <v>218.609445829475</v>
      </c>
    </row>
    <row r="165">
      <c r="A165" s="1">
        <f>IFERROR(__xludf.DUMMYFUNCTION("""COMPUTED_VALUE"""),45082.66666666667)</f>
        <v>45082.66667</v>
      </c>
      <c r="B165" s="2">
        <f>IFERROR(__xludf.DUMMYFUNCTION("""COMPUTED_VALUE"""),217.61)</f>
        <v>217.61</v>
      </c>
      <c r="C165" s="3">
        <v>222.228723545229</v>
      </c>
    </row>
    <row r="166">
      <c r="A166" s="1">
        <f>IFERROR(__xludf.DUMMYFUNCTION("""COMPUTED_VALUE"""),45083.66666666667)</f>
        <v>45083.66667</v>
      </c>
      <c r="B166" s="2">
        <f>IFERROR(__xludf.DUMMYFUNCTION("""COMPUTED_VALUE"""),221.31)</f>
        <v>221.31</v>
      </c>
      <c r="C166" s="3">
        <v>220.831614335177</v>
      </c>
    </row>
    <row r="167">
      <c r="A167" s="1">
        <f>IFERROR(__xludf.DUMMYFUNCTION("""COMPUTED_VALUE"""),45084.66666666667)</f>
        <v>45084.66667</v>
      </c>
      <c r="B167" s="2">
        <f>IFERROR(__xludf.DUMMYFUNCTION("""COMPUTED_VALUE"""),224.57)</f>
        <v>224.57</v>
      </c>
      <c r="C167" s="3">
        <v>221.579297628449</v>
      </c>
    </row>
    <row r="168">
      <c r="A168" s="1">
        <f>IFERROR(__xludf.DUMMYFUNCTION("""COMPUTED_VALUE"""),45085.66666666667)</f>
        <v>45085.66667</v>
      </c>
      <c r="B168" s="2">
        <f>IFERROR(__xludf.DUMMYFUNCTION("""COMPUTED_VALUE"""),234.86)</f>
        <v>234.86</v>
      </c>
      <c r="C168" s="3">
        <v>221.582627032464</v>
      </c>
    </row>
    <row r="169">
      <c r="A169" s="1">
        <f>IFERROR(__xludf.DUMMYFUNCTION("""COMPUTED_VALUE"""),45086.66666666667)</f>
        <v>45086.66667</v>
      </c>
      <c r="B169" s="2">
        <f>IFERROR(__xludf.DUMMYFUNCTION("""COMPUTED_VALUE"""),244.4)</f>
        <v>244.4</v>
      </c>
      <c r="C169" s="3">
        <v>222.91102838037</v>
      </c>
    </row>
    <row r="170">
      <c r="A170" s="1">
        <f>IFERROR(__xludf.DUMMYFUNCTION("""COMPUTED_VALUE"""),45089.66666666667)</f>
        <v>45089.66667</v>
      </c>
      <c r="B170" s="2">
        <f>IFERROR(__xludf.DUMMYFUNCTION("""COMPUTED_VALUE"""),249.83)</f>
        <v>249.83</v>
      </c>
      <c r="C170" s="3">
        <v>226.530306101935</v>
      </c>
    </row>
    <row r="171">
      <c r="A171" s="1">
        <f>IFERROR(__xludf.DUMMYFUNCTION("""COMPUTED_VALUE"""),45090.66666666667)</f>
        <v>45090.66667</v>
      </c>
      <c r="B171" s="2">
        <f>IFERROR(__xludf.DUMMYFUNCTION("""COMPUTED_VALUE"""),258.71)</f>
        <v>258.71</v>
      </c>
      <c r="C171" s="3">
        <v>225.133196893823</v>
      </c>
    </row>
    <row r="172">
      <c r="A172" s="1">
        <f>IFERROR(__xludf.DUMMYFUNCTION("""COMPUTED_VALUE"""),45091.66666666667)</f>
        <v>45091.66667</v>
      </c>
      <c r="B172" s="2">
        <f>IFERROR(__xludf.DUMMYFUNCTION("""COMPUTED_VALUE"""),256.79)</f>
        <v>256.79</v>
      </c>
      <c r="C172" s="3">
        <v>225.880880189031</v>
      </c>
    </row>
    <row r="173">
      <c r="A173" s="1">
        <f>IFERROR(__xludf.DUMMYFUNCTION("""COMPUTED_VALUE"""),45092.66666666667)</f>
        <v>45092.66667</v>
      </c>
      <c r="B173" s="2">
        <f>IFERROR(__xludf.DUMMYFUNCTION("""COMPUTED_VALUE"""),255.9)</f>
        <v>255.9</v>
      </c>
      <c r="C173" s="3">
        <v>225.884209594983</v>
      </c>
    </row>
    <row r="174">
      <c r="A174" s="1">
        <f>IFERROR(__xludf.DUMMYFUNCTION("""COMPUTED_VALUE"""),45093.66666666667)</f>
        <v>45093.66667</v>
      </c>
      <c r="B174" s="2">
        <f>IFERROR(__xludf.DUMMYFUNCTION("""COMPUTED_VALUE"""),260.54)</f>
        <v>260.54</v>
      </c>
      <c r="C174" s="3">
        <v>227.212610944816</v>
      </c>
    </row>
    <row r="175">
      <c r="A175" s="1">
        <f>IFERROR(__xludf.DUMMYFUNCTION("""COMPUTED_VALUE"""),45097.66666666667)</f>
        <v>45097.66667</v>
      </c>
      <c r="B175" s="2">
        <f>IFERROR(__xludf.DUMMYFUNCTION("""COMPUTED_VALUE"""),274.45)</f>
        <v>274.45</v>
      </c>
      <c r="C175" s="3">
        <v>229.434779458283</v>
      </c>
    </row>
    <row r="176">
      <c r="A176" s="1">
        <f>IFERROR(__xludf.DUMMYFUNCTION("""COMPUTED_VALUE"""),45098.66666666667)</f>
        <v>45098.66667</v>
      </c>
      <c r="B176" s="2">
        <f>IFERROR(__xludf.DUMMYFUNCTION("""COMPUTED_VALUE"""),259.46)</f>
        <v>259.46</v>
      </c>
      <c r="C176" s="3">
        <v>230.182462753492</v>
      </c>
    </row>
    <row r="177">
      <c r="A177" s="1">
        <f>IFERROR(__xludf.DUMMYFUNCTION("""COMPUTED_VALUE"""),45099.66666666667)</f>
        <v>45099.66667</v>
      </c>
      <c r="B177" s="2">
        <f>IFERROR(__xludf.DUMMYFUNCTION("""COMPUTED_VALUE"""),264.61)</f>
        <v>264.61</v>
      </c>
      <c r="C177" s="3">
        <v>230.185792159446</v>
      </c>
    </row>
    <row r="178">
      <c r="A178" s="1">
        <f>IFERROR(__xludf.DUMMYFUNCTION("""COMPUTED_VALUE"""),45100.66666666667)</f>
        <v>45100.66667</v>
      </c>
      <c r="B178" s="2">
        <f>IFERROR(__xludf.DUMMYFUNCTION("""COMPUTED_VALUE"""),256.6)</f>
        <v>256.6</v>
      </c>
      <c r="C178" s="3">
        <v>231.51419227941</v>
      </c>
    </row>
    <row r="179">
      <c r="A179" s="1">
        <f>IFERROR(__xludf.DUMMYFUNCTION("""COMPUTED_VALUE"""),45103.66666666667)</f>
        <v>45103.66667</v>
      </c>
      <c r="B179" s="2">
        <f>IFERROR(__xludf.DUMMYFUNCTION("""COMPUTED_VALUE"""),241.05)</f>
        <v>241.05</v>
      </c>
      <c r="C179" s="3">
        <v>235.133466311387</v>
      </c>
    </row>
    <row r="180">
      <c r="A180" s="1">
        <f>IFERROR(__xludf.DUMMYFUNCTION("""COMPUTED_VALUE"""),45104.66666666667)</f>
        <v>45104.66667</v>
      </c>
      <c r="B180" s="2">
        <f>IFERROR(__xludf.DUMMYFUNCTION("""COMPUTED_VALUE"""),250.21)</f>
        <v>250.21</v>
      </c>
      <c r="C180" s="3">
        <v>233.736355873401</v>
      </c>
    </row>
    <row r="181">
      <c r="A181" s="1">
        <f>IFERROR(__xludf.DUMMYFUNCTION("""COMPUTED_VALUE"""),45105.66666666667)</f>
        <v>45105.66667</v>
      </c>
      <c r="B181" s="2">
        <f>IFERROR(__xludf.DUMMYFUNCTION("""COMPUTED_VALUE"""),256.24)</f>
        <v>256.24</v>
      </c>
      <c r="C181" s="3">
        <v>234.484037938743</v>
      </c>
    </row>
    <row r="182">
      <c r="A182" s="1">
        <f>IFERROR(__xludf.DUMMYFUNCTION("""COMPUTED_VALUE"""),45106.66666666667)</f>
        <v>45106.66667</v>
      </c>
      <c r="B182" s="2">
        <f>IFERROR(__xludf.DUMMYFUNCTION("""COMPUTED_VALUE"""),257.5)</f>
        <v>257.5</v>
      </c>
      <c r="C182" s="3">
        <v>234.487366114827</v>
      </c>
    </row>
    <row r="183">
      <c r="A183" s="1">
        <f>IFERROR(__xludf.DUMMYFUNCTION("""COMPUTED_VALUE"""),45107.66666666667)</f>
        <v>45107.66667</v>
      </c>
      <c r="B183" s="2">
        <f>IFERROR(__xludf.DUMMYFUNCTION("""COMPUTED_VALUE"""),261.77)</f>
        <v>261.77</v>
      </c>
      <c r="C183" s="3">
        <v>235.815766234794</v>
      </c>
    </row>
    <row r="184">
      <c r="A184" s="1">
        <f>IFERROR(__xludf.DUMMYFUNCTION("""COMPUTED_VALUE"""),45110.54513888889)</f>
        <v>45110.54514</v>
      </c>
      <c r="B184" s="2">
        <f>IFERROR(__xludf.DUMMYFUNCTION("""COMPUTED_VALUE"""),279.82)</f>
        <v>279.82</v>
      </c>
      <c r="C184" s="3">
        <v>239.435040266765</v>
      </c>
    </row>
    <row r="185">
      <c r="A185" s="1">
        <f>IFERROR(__xludf.DUMMYFUNCTION("""COMPUTED_VALUE"""),45112.66666666667)</f>
        <v>45112.66667</v>
      </c>
      <c r="B185" s="2">
        <f>IFERROR(__xludf.DUMMYFUNCTION("""COMPUTED_VALUE"""),282.48)</f>
        <v>282.48</v>
      </c>
      <c r="C185" s="3">
        <v>238.785611894124</v>
      </c>
    </row>
    <row r="186">
      <c r="A186" s="1">
        <f>IFERROR(__xludf.DUMMYFUNCTION("""COMPUTED_VALUE"""),45113.66666666667)</f>
        <v>45113.66667</v>
      </c>
      <c r="B186" s="2">
        <f>IFERROR(__xludf.DUMMYFUNCTION("""COMPUTED_VALUE"""),276.54)</f>
        <v>276.54</v>
      </c>
      <c r="C186" s="3">
        <v>238.60898726497</v>
      </c>
    </row>
    <row r="187">
      <c r="A187" s="1">
        <f>IFERROR(__xludf.DUMMYFUNCTION("""COMPUTED_VALUE"""),45114.66666666667)</f>
        <v>45114.66667</v>
      </c>
      <c r="B187" s="2">
        <f>IFERROR(__xludf.DUMMYFUNCTION("""COMPUTED_VALUE"""),274.43)</f>
        <v>274.43</v>
      </c>
      <c r="C187" s="3">
        <v>239.757434579702</v>
      </c>
    </row>
    <row r="188">
      <c r="A188" s="1">
        <f>IFERROR(__xludf.DUMMYFUNCTION("""COMPUTED_VALUE"""),45117.66666666667)</f>
        <v>45117.66667</v>
      </c>
      <c r="B188" s="2">
        <f>IFERROR(__xludf.DUMMYFUNCTION("""COMPUTED_VALUE"""),269.61)</f>
        <v>269.61</v>
      </c>
      <c r="C188" s="3">
        <v>242.836850195953</v>
      </c>
    </row>
    <row r="189">
      <c r="A189" s="1">
        <f>IFERROR(__xludf.DUMMYFUNCTION("""COMPUTED_VALUE"""),45118.66666666667)</f>
        <v>45118.66667</v>
      </c>
      <c r="B189" s="2">
        <f>IFERROR(__xludf.DUMMYFUNCTION("""COMPUTED_VALUE"""),269.79)</f>
        <v>269.79</v>
      </c>
      <c r="C189" s="3">
        <v>241.259786952735</v>
      </c>
    </row>
    <row r="190">
      <c r="A190" s="1">
        <f>IFERROR(__xludf.DUMMYFUNCTION("""COMPUTED_VALUE"""),45119.66666666667)</f>
        <v>45119.66667</v>
      </c>
      <c r="B190" s="2">
        <f>IFERROR(__xludf.DUMMYFUNCTION("""COMPUTED_VALUE"""),271.99)</f>
        <v>271.99</v>
      </c>
      <c r="C190" s="3">
        <v>241.827516212836</v>
      </c>
    </row>
    <row r="191">
      <c r="A191" s="1">
        <f>IFERROR(__xludf.DUMMYFUNCTION("""COMPUTED_VALUE"""),45120.66666666667)</f>
        <v>45120.66667</v>
      </c>
      <c r="B191" s="2">
        <f>IFERROR(__xludf.DUMMYFUNCTION("""COMPUTED_VALUE"""),277.9)</f>
        <v>277.9</v>
      </c>
      <c r="C191" s="3">
        <v>241.650891583685</v>
      </c>
    </row>
    <row r="192">
      <c r="A192" s="1">
        <f>IFERROR(__xludf.DUMMYFUNCTION("""COMPUTED_VALUE"""),45121.66666666667)</f>
        <v>45121.66667</v>
      </c>
      <c r="B192" s="2">
        <f>IFERROR(__xludf.DUMMYFUNCTION("""COMPUTED_VALUE"""),281.38)</f>
        <v>281.38</v>
      </c>
      <c r="C192" s="3">
        <v>242.799338898417</v>
      </c>
    </row>
    <row r="193">
      <c r="A193" s="1">
        <f>IFERROR(__xludf.DUMMYFUNCTION("""COMPUTED_VALUE"""),45124.66666666667)</f>
        <v>45124.66667</v>
      </c>
      <c r="B193" s="2">
        <f>IFERROR(__xludf.DUMMYFUNCTION("""COMPUTED_VALUE"""),290.38)</f>
        <v>290.38</v>
      </c>
      <c r="C193" s="3">
        <v>245.878754514662</v>
      </c>
    </row>
    <row r="194">
      <c r="A194" s="1">
        <f>IFERROR(__xludf.DUMMYFUNCTION("""COMPUTED_VALUE"""),45125.66666666667)</f>
        <v>45125.66667</v>
      </c>
      <c r="B194" s="2">
        <f>IFERROR(__xludf.DUMMYFUNCTION("""COMPUTED_VALUE"""),293.34)</f>
        <v>293.34</v>
      </c>
      <c r="C194" s="3">
        <v>244.131930419309</v>
      </c>
    </row>
    <row r="195">
      <c r="A195" s="1">
        <f>IFERROR(__xludf.DUMMYFUNCTION("""COMPUTED_VALUE"""),45126.66666666667)</f>
        <v>45126.66667</v>
      </c>
      <c r="B195" s="2">
        <f>IFERROR(__xludf.DUMMYFUNCTION("""COMPUTED_VALUE"""),291.26)</f>
        <v>291.26</v>
      </c>
      <c r="C195" s="3">
        <v>244.529898827277</v>
      </c>
    </row>
    <row r="196">
      <c r="A196" s="1">
        <f>IFERROR(__xludf.DUMMYFUNCTION("""COMPUTED_VALUE"""),45127.66666666667)</f>
        <v>45127.66667</v>
      </c>
      <c r="B196" s="2">
        <f>IFERROR(__xludf.DUMMYFUNCTION("""COMPUTED_VALUE"""),262.9)</f>
        <v>262.9</v>
      </c>
      <c r="C196" s="3">
        <v>244.18351334599</v>
      </c>
    </row>
    <row r="197">
      <c r="A197" s="1">
        <f>IFERROR(__xludf.DUMMYFUNCTION("""COMPUTED_VALUE"""),45128.66666666667)</f>
        <v>45128.66667</v>
      </c>
      <c r="B197" s="2">
        <f>IFERROR(__xludf.DUMMYFUNCTION("""COMPUTED_VALUE"""),260.02)</f>
        <v>260.02</v>
      </c>
      <c r="C197" s="3">
        <v>245.16219980859</v>
      </c>
    </row>
    <row r="198">
      <c r="A198" s="1">
        <f>IFERROR(__xludf.DUMMYFUNCTION("""COMPUTED_VALUE"""),45131.66666666667)</f>
        <v>45131.66667</v>
      </c>
      <c r="B198" s="2">
        <f>IFERROR(__xludf.DUMMYFUNCTION("""COMPUTED_VALUE"""),269.06)</f>
        <v>269.06</v>
      </c>
      <c r="C198" s="3">
        <v>247.732332868437</v>
      </c>
    </row>
    <row r="199">
      <c r="A199" s="1">
        <f>IFERROR(__xludf.DUMMYFUNCTION("""COMPUTED_VALUE"""),45132.66666666667)</f>
        <v>45132.66667</v>
      </c>
      <c r="B199" s="2">
        <f>IFERROR(__xludf.DUMMYFUNCTION("""COMPUTED_VALUE"""),265.28)</f>
        <v>265.28</v>
      </c>
      <c r="C199" s="3">
        <v>245.985508773073</v>
      </c>
    </row>
    <row r="200">
      <c r="A200" s="1">
        <f>IFERROR(__xludf.DUMMYFUNCTION("""COMPUTED_VALUE"""),45133.66666666667)</f>
        <v>45133.66667</v>
      </c>
      <c r="B200" s="2">
        <f>IFERROR(__xludf.DUMMYFUNCTION("""COMPUTED_VALUE"""),264.35)</f>
        <v>264.35</v>
      </c>
      <c r="C200" s="3">
        <v>246.383477181041</v>
      </c>
    </row>
    <row r="201">
      <c r="A201" s="1">
        <f>IFERROR(__xludf.DUMMYFUNCTION("""COMPUTED_VALUE"""),45134.66666666667)</f>
        <v>45134.66667</v>
      </c>
      <c r="B201" s="2">
        <f>IFERROR(__xludf.DUMMYFUNCTION("""COMPUTED_VALUE"""),255.71)</f>
        <v>255.71</v>
      </c>
      <c r="C201" s="3">
        <v>246.037091699751</v>
      </c>
    </row>
    <row r="202">
      <c r="A202" s="1">
        <f>IFERROR(__xludf.DUMMYFUNCTION("""COMPUTED_VALUE"""),45135.66666666667)</f>
        <v>45135.66667</v>
      </c>
      <c r="B202" s="2">
        <f>IFERROR(__xludf.DUMMYFUNCTION("""COMPUTED_VALUE"""),266.44)</f>
        <v>266.44</v>
      </c>
      <c r="C202" s="3">
        <v>246.994575482974</v>
      </c>
    </row>
    <row r="203">
      <c r="A203" s="1">
        <f>IFERROR(__xludf.DUMMYFUNCTION("""COMPUTED_VALUE"""),45138.66666666667)</f>
        <v>45138.66667</v>
      </c>
      <c r="B203" s="2">
        <f>IFERROR(__xludf.DUMMYFUNCTION("""COMPUTED_VALUE"""),267.43)</f>
        <v>267.43</v>
      </c>
      <c r="C203" s="3">
        <v>249.501100504671</v>
      </c>
    </row>
    <row r="204">
      <c r="A204" s="1">
        <f>IFERROR(__xludf.DUMMYFUNCTION("""COMPUTED_VALUE"""),45139.66666666667)</f>
        <v>45139.66667</v>
      </c>
      <c r="B204" s="2">
        <f>IFERROR(__xludf.DUMMYFUNCTION("""COMPUTED_VALUE"""),261.07)</f>
        <v>261.07</v>
      </c>
      <c r="C204" s="3">
        <v>247.733073729927</v>
      </c>
    </row>
    <row r="205">
      <c r="A205" s="1">
        <f>IFERROR(__xludf.DUMMYFUNCTION("""COMPUTED_VALUE"""),45140.66666666667)</f>
        <v>45140.66667</v>
      </c>
      <c r="B205" s="2">
        <f>IFERROR(__xludf.DUMMYFUNCTION("""COMPUTED_VALUE"""),254.11)</f>
        <v>254.11</v>
      </c>
      <c r="C205" s="3">
        <v>248.109839458513</v>
      </c>
    </row>
    <row r="206">
      <c r="A206" s="1">
        <f>IFERROR(__xludf.DUMMYFUNCTION("""COMPUTED_VALUE"""),45141.66666666667)</f>
        <v>45141.66667</v>
      </c>
      <c r="B206" s="2">
        <f>IFERROR(__xludf.DUMMYFUNCTION("""COMPUTED_VALUE"""),259.32)</f>
        <v>259.32</v>
      </c>
      <c r="C206" s="3">
        <v>247.742251297846</v>
      </c>
    </row>
    <row r="207">
      <c r="A207" s="1">
        <f>IFERROR(__xludf.DUMMYFUNCTION("""COMPUTED_VALUE"""),45142.66666666667)</f>
        <v>45142.66667</v>
      </c>
      <c r="B207" s="2">
        <f>IFERROR(__xludf.DUMMYFUNCTION("""COMPUTED_VALUE"""),253.86)</f>
        <v>253.86</v>
      </c>
      <c r="C207" s="3">
        <v>248.699735081055</v>
      </c>
    </row>
    <row r="208">
      <c r="A208" s="1">
        <f>IFERROR(__xludf.DUMMYFUNCTION("""COMPUTED_VALUE"""),45145.66666666667)</f>
        <v>45145.66667</v>
      </c>
      <c r="B208" s="2">
        <f>IFERROR(__xludf.DUMMYFUNCTION("""COMPUTED_VALUE"""),251.45)</f>
        <v>251.45</v>
      </c>
      <c r="C208" s="3">
        <v>251.206260102764</v>
      </c>
    </row>
    <row r="209">
      <c r="A209" s="1">
        <f>IFERROR(__xludf.DUMMYFUNCTION("""COMPUTED_VALUE"""),45146.66666666667)</f>
        <v>45146.66667</v>
      </c>
      <c r="B209" s="2">
        <f>IFERROR(__xludf.DUMMYFUNCTION("""COMPUTED_VALUE"""),249.7)</f>
        <v>249.7</v>
      </c>
      <c r="C209" s="3">
        <v>249.438233328022</v>
      </c>
    </row>
    <row r="210">
      <c r="A210" s="1">
        <f>IFERROR(__xludf.DUMMYFUNCTION("""COMPUTED_VALUE"""),45147.66666666667)</f>
        <v>45147.66667</v>
      </c>
      <c r="B210" s="2">
        <f>IFERROR(__xludf.DUMMYFUNCTION("""COMPUTED_VALUE"""),242.19)</f>
        <v>242.19</v>
      </c>
      <c r="C210" s="3">
        <v>249.81499905661</v>
      </c>
    </row>
    <row r="211">
      <c r="A211" s="1">
        <f>IFERROR(__xludf.DUMMYFUNCTION("""COMPUTED_VALUE"""),45148.66666666667)</f>
        <v>45148.66667</v>
      </c>
      <c r="B211" s="2">
        <f>IFERROR(__xludf.DUMMYFUNCTION("""COMPUTED_VALUE"""),245.34)</f>
        <v>245.34</v>
      </c>
      <c r="C211" s="3">
        <v>249.447410895938</v>
      </c>
    </row>
    <row r="212">
      <c r="A212" s="1">
        <f>IFERROR(__xludf.DUMMYFUNCTION("""COMPUTED_VALUE"""),45149.66666666667)</f>
        <v>45149.66667</v>
      </c>
      <c r="B212" s="2">
        <f>IFERROR(__xludf.DUMMYFUNCTION("""COMPUTED_VALUE"""),242.65)</f>
        <v>242.65</v>
      </c>
      <c r="C212" s="3">
        <v>250.404894679152</v>
      </c>
    </row>
    <row r="213">
      <c r="A213" s="1">
        <f>IFERROR(__xludf.DUMMYFUNCTION("""COMPUTED_VALUE"""),45152.66666666667)</f>
        <v>45152.66667</v>
      </c>
      <c r="B213" s="2">
        <f>IFERROR(__xludf.DUMMYFUNCTION("""COMPUTED_VALUE"""),239.76)</f>
        <v>239.76</v>
      </c>
      <c r="C213" s="3">
        <v>252.911419700852</v>
      </c>
    </row>
    <row r="214">
      <c r="A214" s="1">
        <f>IFERROR(__xludf.DUMMYFUNCTION("""COMPUTED_VALUE"""),45153.66666666667)</f>
        <v>45153.66667</v>
      </c>
      <c r="B214" s="2">
        <f>IFERROR(__xludf.DUMMYFUNCTION("""COMPUTED_VALUE"""),232.96)</f>
        <v>232.96</v>
      </c>
      <c r="C214" s="3">
        <v>251.143392926116</v>
      </c>
    </row>
    <row r="215">
      <c r="A215" s="1">
        <f>IFERROR(__xludf.DUMMYFUNCTION("""COMPUTED_VALUE"""),45154.66666666667)</f>
        <v>45154.66667</v>
      </c>
      <c r="B215" s="2">
        <f>IFERROR(__xludf.DUMMYFUNCTION("""COMPUTED_VALUE"""),225.6)</f>
        <v>225.6</v>
      </c>
      <c r="C215" s="3">
        <v>251.520158654701</v>
      </c>
    </row>
    <row r="216">
      <c r="A216" s="1">
        <f>IFERROR(__xludf.DUMMYFUNCTION("""COMPUTED_VALUE"""),45155.66666666667)</f>
        <v>45155.66667</v>
      </c>
      <c r="B216" s="2">
        <f>IFERROR(__xludf.DUMMYFUNCTION("""COMPUTED_VALUE"""),219.22)</f>
        <v>219.22</v>
      </c>
      <c r="C216" s="3">
        <v>251.15257049403</v>
      </c>
    </row>
    <row r="217">
      <c r="A217" s="1">
        <f>IFERROR(__xludf.DUMMYFUNCTION("""COMPUTED_VALUE"""),45156.66666666667)</f>
        <v>45156.66667</v>
      </c>
      <c r="B217" s="2">
        <f>IFERROR(__xludf.DUMMYFUNCTION("""COMPUTED_VALUE"""),215.49)</f>
        <v>215.49</v>
      </c>
      <c r="C217" s="3">
        <v>252.110054277249</v>
      </c>
    </row>
    <row r="218">
      <c r="A218" s="1">
        <f>IFERROR(__xludf.DUMMYFUNCTION("""COMPUTED_VALUE"""),45159.66666666667)</f>
        <v>45159.66667</v>
      </c>
      <c r="B218" s="2">
        <f>IFERROR(__xludf.DUMMYFUNCTION("""COMPUTED_VALUE"""),231.28)</f>
        <v>231.28</v>
      </c>
      <c r="C218" s="3">
        <v>254.616579298945</v>
      </c>
    </row>
    <row r="219">
      <c r="A219" s="1">
        <f>IFERROR(__xludf.DUMMYFUNCTION("""COMPUTED_VALUE"""),45160.66666666667)</f>
        <v>45160.66667</v>
      </c>
      <c r="B219" s="2">
        <f>IFERROR(__xludf.DUMMYFUNCTION("""COMPUTED_VALUE"""),233.19)</f>
        <v>233.19</v>
      </c>
      <c r="C219" s="3">
        <v>252.848552524211</v>
      </c>
    </row>
    <row r="220">
      <c r="A220" s="1">
        <f>IFERROR(__xludf.DUMMYFUNCTION("""COMPUTED_VALUE"""),45161.66666666667)</f>
        <v>45161.66667</v>
      </c>
      <c r="B220" s="2">
        <f>IFERROR(__xludf.DUMMYFUNCTION("""COMPUTED_VALUE"""),236.86)</f>
        <v>236.86</v>
      </c>
      <c r="C220" s="3">
        <v>253.225318252797</v>
      </c>
    </row>
    <row r="221">
      <c r="A221" s="1">
        <f>IFERROR(__xludf.DUMMYFUNCTION("""COMPUTED_VALUE"""),45162.66666666667)</f>
        <v>45162.66667</v>
      </c>
      <c r="B221" s="2">
        <f>IFERROR(__xludf.DUMMYFUNCTION("""COMPUTED_VALUE"""),230.04)</f>
        <v>230.04</v>
      </c>
      <c r="C221" s="3">
        <v>252.857730092124</v>
      </c>
    </row>
    <row r="222">
      <c r="A222" s="1">
        <f>IFERROR(__xludf.DUMMYFUNCTION("""COMPUTED_VALUE"""),45163.66666666667)</f>
        <v>45163.66667</v>
      </c>
      <c r="B222" s="2">
        <f>IFERROR(__xludf.DUMMYFUNCTION("""COMPUTED_VALUE"""),238.59)</f>
        <v>238.59</v>
      </c>
      <c r="C222" s="3">
        <v>253.815213875345</v>
      </c>
    </row>
    <row r="223">
      <c r="A223" s="1">
        <f>IFERROR(__xludf.DUMMYFUNCTION("""COMPUTED_VALUE"""),45166.66666666667)</f>
        <v>45166.66667</v>
      </c>
      <c r="B223" s="2">
        <f>IFERROR(__xludf.DUMMYFUNCTION("""COMPUTED_VALUE"""),238.82)</f>
        <v>238.82</v>
      </c>
      <c r="C223" s="3">
        <v>256.321738897038</v>
      </c>
    </row>
    <row r="224">
      <c r="A224" s="1">
        <f>IFERROR(__xludf.DUMMYFUNCTION("""COMPUTED_VALUE"""),45167.66666666667)</f>
        <v>45167.66667</v>
      </c>
      <c r="B224" s="2">
        <f>IFERROR(__xludf.DUMMYFUNCTION("""COMPUTED_VALUE"""),257.18)</f>
        <v>257.18</v>
      </c>
      <c r="C224" s="3">
        <v>254.553712122303</v>
      </c>
    </row>
    <row r="225">
      <c r="A225" s="1">
        <f>IFERROR(__xludf.DUMMYFUNCTION("""COMPUTED_VALUE"""),45168.66666666667)</f>
        <v>45168.66667</v>
      </c>
      <c r="B225" s="2">
        <f>IFERROR(__xludf.DUMMYFUNCTION("""COMPUTED_VALUE"""),256.9)</f>
        <v>256.9</v>
      </c>
      <c r="C225" s="3">
        <v>254.93047785089</v>
      </c>
    </row>
    <row r="226">
      <c r="A226" s="1">
        <f>IFERROR(__xludf.DUMMYFUNCTION("""COMPUTED_VALUE"""),45169.66666666667)</f>
        <v>45169.66667</v>
      </c>
      <c r="B226" s="2">
        <f>IFERROR(__xludf.DUMMYFUNCTION("""COMPUTED_VALUE"""),258.08)</f>
        <v>258.08</v>
      </c>
      <c r="C226" s="3">
        <v>254.56288969022</v>
      </c>
    </row>
    <row r="227">
      <c r="A227" s="1">
        <f>IFERROR(__xludf.DUMMYFUNCTION("""COMPUTED_VALUE"""),45170.66666666667)</f>
        <v>45170.66667</v>
      </c>
      <c r="B227" s="2">
        <f>IFERROR(__xludf.DUMMYFUNCTION("""COMPUTED_VALUE"""),245.01)</f>
        <v>245.01</v>
      </c>
      <c r="C227" s="3">
        <v>255.520373473443</v>
      </c>
    </row>
    <row r="228">
      <c r="A228" s="1">
        <f>IFERROR(__xludf.DUMMYFUNCTION("""COMPUTED_VALUE"""),45174.66666666667)</f>
        <v>45174.66667</v>
      </c>
      <c r="B228" s="2">
        <f>IFERROR(__xludf.DUMMYFUNCTION("""COMPUTED_VALUE"""),256.49)</f>
        <v>256.49</v>
      </c>
      <c r="C228" s="3">
        <v>256.2588717204</v>
      </c>
    </row>
    <row r="229">
      <c r="A229" s="1">
        <f>IFERROR(__xludf.DUMMYFUNCTION("""COMPUTED_VALUE"""),45175.66666666667)</f>
        <v>45175.66667</v>
      </c>
      <c r="B229" s="2">
        <f>IFERROR(__xludf.DUMMYFUNCTION("""COMPUTED_VALUE"""),251.92)</f>
        <v>251.92</v>
      </c>
      <c r="C229" s="3">
        <v>256.635637448983</v>
      </c>
    </row>
    <row r="230">
      <c r="A230" s="1">
        <f>IFERROR(__xludf.DUMMYFUNCTION("""COMPUTED_VALUE"""),45176.66666666667)</f>
        <v>45176.66667</v>
      </c>
      <c r="B230" s="2">
        <f>IFERROR(__xludf.DUMMYFUNCTION("""COMPUTED_VALUE"""),251.49)</f>
        <v>251.49</v>
      </c>
      <c r="C230" s="3">
        <v>256.268049288315</v>
      </c>
    </row>
    <row r="231">
      <c r="A231" s="1">
        <f>IFERROR(__xludf.DUMMYFUNCTION("""COMPUTED_VALUE"""),45177.66666666667)</f>
        <v>45177.66667</v>
      </c>
      <c r="B231" s="2">
        <f>IFERROR(__xludf.DUMMYFUNCTION("""COMPUTED_VALUE"""),248.5)</f>
        <v>248.5</v>
      </c>
      <c r="C231" s="3">
        <v>257.22553307154</v>
      </c>
    </row>
    <row r="232">
      <c r="A232" s="1">
        <f>IFERROR(__xludf.DUMMYFUNCTION("""COMPUTED_VALUE"""),45180.66666666667)</f>
        <v>45180.66667</v>
      </c>
      <c r="B232" s="2">
        <f>IFERROR(__xludf.DUMMYFUNCTION("""COMPUTED_VALUE"""),273.58)</f>
        <v>273.58</v>
      </c>
      <c r="C232" s="3">
        <v>259.732058093238</v>
      </c>
    </row>
    <row r="233">
      <c r="A233" s="1">
        <f>IFERROR(__xludf.DUMMYFUNCTION("""COMPUTED_VALUE"""),45181.66666666667)</f>
        <v>45181.66667</v>
      </c>
      <c r="B233" s="2">
        <f>IFERROR(__xludf.DUMMYFUNCTION("""COMPUTED_VALUE"""),267.48)</f>
        <v>267.48</v>
      </c>
      <c r="C233" s="3">
        <v>257.964031318492</v>
      </c>
    </row>
    <row r="234">
      <c r="A234" s="1">
        <f>IFERROR(__xludf.DUMMYFUNCTION("""COMPUTED_VALUE"""),45182.66666666667)</f>
        <v>45182.66667</v>
      </c>
      <c r="B234" s="2">
        <f>IFERROR(__xludf.DUMMYFUNCTION("""COMPUTED_VALUE"""),271.3)</f>
        <v>271.3</v>
      </c>
      <c r="C234" s="3">
        <v>258.340797047076</v>
      </c>
    </row>
    <row r="235">
      <c r="A235" s="1">
        <f>IFERROR(__xludf.DUMMYFUNCTION("""COMPUTED_VALUE"""),45183.66666666667)</f>
        <v>45183.66667</v>
      </c>
      <c r="B235" s="2">
        <f>IFERROR(__xludf.DUMMYFUNCTION("""COMPUTED_VALUE"""),276.04)</f>
        <v>276.04</v>
      </c>
      <c r="C235" s="3">
        <v>257.973208886407</v>
      </c>
    </row>
    <row r="236">
      <c r="A236" s="1">
        <f>IFERROR(__xludf.DUMMYFUNCTION("""COMPUTED_VALUE"""),45184.66666666667)</f>
        <v>45184.66667</v>
      </c>
      <c r="B236" s="2">
        <f>IFERROR(__xludf.DUMMYFUNCTION("""COMPUTED_VALUE"""),274.39)</f>
        <v>274.39</v>
      </c>
      <c r="C236" s="3">
        <v>258.930692669637</v>
      </c>
    </row>
    <row r="237">
      <c r="A237" s="1">
        <f>IFERROR(__xludf.DUMMYFUNCTION("""COMPUTED_VALUE"""),45187.66666666667)</f>
        <v>45187.66667</v>
      </c>
      <c r="B237" s="2">
        <f>IFERROR(__xludf.DUMMYFUNCTION("""COMPUTED_VALUE"""),265.28)</f>
        <v>265.28</v>
      </c>
      <c r="C237" s="3">
        <v>261.437217691326</v>
      </c>
    </row>
    <row r="238">
      <c r="A238" s="1">
        <f>IFERROR(__xludf.DUMMYFUNCTION("""COMPUTED_VALUE"""),45188.66666666667)</f>
        <v>45188.66667</v>
      </c>
      <c r="B238" s="2">
        <f>IFERROR(__xludf.DUMMYFUNCTION("""COMPUTED_VALUE"""),266.5)</f>
        <v>266.5</v>
      </c>
      <c r="C238" s="3">
        <v>259.669190916589</v>
      </c>
    </row>
    <row r="239">
      <c r="A239" s="1">
        <f>IFERROR(__xludf.DUMMYFUNCTION("""COMPUTED_VALUE"""),45189.66666666667)</f>
        <v>45189.66667</v>
      </c>
      <c r="B239" s="2">
        <f>IFERROR(__xludf.DUMMYFUNCTION("""COMPUTED_VALUE"""),262.59)</f>
        <v>262.59</v>
      </c>
      <c r="C239" s="3">
        <v>260.045956645172</v>
      </c>
    </row>
    <row r="240">
      <c r="A240" s="1">
        <f>IFERROR(__xludf.DUMMYFUNCTION("""COMPUTED_VALUE"""),45190.66666666667)</f>
        <v>45190.66667</v>
      </c>
      <c r="B240" s="2">
        <f>IFERROR(__xludf.DUMMYFUNCTION("""COMPUTED_VALUE"""),255.7)</f>
        <v>255.7</v>
      </c>
      <c r="C240" s="3">
        <v>259.678368484501</v>
      </c>
    </row>
    <row r="241">
      <c r="A241" s="1">
        <f>IFERROR(__xludf.DUMMYFUNCTION("""COMPUTED_VALUE"""),45191.66666666667)</f>
        <v>45191.66667</v>
      </c>
      <c r="B241" s="2">
        <f>IFERROR(__xludf.DUMMYFUNCTION("""COMPUTED_VALUE"""),244.88)</f>
        <v>244.88</v>
      </c>
      <c r="C241" s="3">
        <v>260.635852267717</v>
      </c>
    </row>
    <row r="242">
      <c r="A242" s="1">
        <f>IFERROR(__xludf.DUMMYFUNCTION("""COMPUTED_VALUE"""),45194.66666666667)</f>
        <v>45194.66667</v>
      </c>
      <c r="B242" s="2">
        <f>IFERROR(__xludf.DUMMYFUNCTION("""COMPUTED_VALUE"""),246.99)</f>
        <v>246.99</v>
      </c>
      <c r="C242" s="3">
        <v>263.142377289419</v>
      </c>
    </row>
    <row r="243">
      <c r="A243" s="1">
        <f>IFERROR(__xludf.DUMMYFUNCTION("""COMPUTED_VALUE"""),45195.66666666667)</f>
        <v>45195.66667</v>
      </c>
      <c r="B243" s="2">
        <f>IFERROR(__xludf.DUMMYFUNCTION("""COMPUTED_VALUE"""),244.12)</f>
        <v>244.12</v>
      </c>
      <c r="C243" s="3">
        <v>261.374350514681</v>
      </c>
    </row>
    <row r="244">
      <c r="A244" s="1">
        <f>IFERROR(__xludf.DUMMYFUNCTION("""COMPUTED_VALUE"""),45196.66666666667)</f>
        <v>45196.66667</v>
      </c>
      <c r="B244" s="2">
        <f>IFERROR(__xludf.DUMMYFUNCTION("""COMPUTED_VALUE"""),240.5)</f>
        <v>240.5</v>
      </c>
      <c r="C244" s="3">
        <v>261.751116243267</v>
      </c>
    </row>
    <row r="245">
      <c r="A245" s="1">
        <f>IFERROR(__xludf.DUMMYFUNCTION("""COMPUTED_VALUE"""),45197.66666666667)</f>
        <v>45197.66667</v>
      </c>
      <c r="B245" s="2">
        <f>IFERROR(__xludf.DUMMYFUNCTION("""COMPUTED_VALUE"""),246.38)</f>
        <v>246.38</v>
      </c>
      <c r="C245" s="3">
        <v>261.383528082595</v>
      </c>
    </row>
    <row r="246">
      <c r="A246" s="1">
        <f>IFERROR(__xludf.DUMMYFUNCTION("""COMPUTED_VALUE"""),45198.66666666667)</f>
        <v>45198.66667</v>
      </c>
      <c r="B246" s="2">
        <f>IFERROR(__xludf.DUMMYFUNCTION("""COMPUTED_VALUE"""),250.22)</f>
        <v>250.22</v>
      </c>
      <c r="C246" s="3">
        <v>262.341011865814</v>
      </c>
    </row>
    <row r="247">
      <c r="A247" s="1">
        <f>IFERROR(__xludf.DUMMYFUNCTION("""COMPUTED_VALUE"""),45201.66666666667)</f>
        <v>45201.66667</v>
      </c>
      <c r="B247" s="2">
        <f>IFERROR(__xludf.DUMMYFUNCTION("""COMPUTED_VALUE"""),251.6)</f>
        <v>251.6</v>
      </c>
      <c r="C247" s="3">
        <v>264.847536887509</v>
      </c>
    </row>
    <row r="248">
      <c r="A248" s="1">
        <f>IFERROR(__xludf.DUMMYFUNCTION("""COMPUTED_VALUE"""),45202.66666666667)</f>
        <v>45202.66667</v>
      </c>
      <c r="B248" s="2">
        <f>IFERROR(__xludf.DUMMYFUNCTION("""COMPUTED_VALUE"""),246.53)</f>
        <v>246.53</v>
      </c>
      <c r="C248" s="3">
        <v>263.079510112773</v>
      </c>
    </row>
    <row r="249">
      <c r="A249" s="1">
        <f>IFERROR(__xludf.DUMMYFUNCTION("""COMPUTED_VALUE"""),45203.66666666667)</f>
        <v>45203.66667</v>
      </c>
      <c r="B249" s="2">
        <f>IFERROR(__xludf.DUMMYFUNCTION("""COMPUTED_VALUE"""),261.16)</f>
        <v>261.16</v>
      </c>
      <c r="C249" s="3">
        <v>263.456275841362</v>
      </c>
    </row>
    <row r="250">
      <c r="A250" s="1">
        <f>IFERROR(__xludf.DUMMYFUNCTION("""COMPUTED_VALUE"""),45204.66666666667)</f>
        <v>45204.66667</v>
      </c>
      <c r="B250" s="2">
        <f>IFERROR(__xludf.DUMMYFUNCTION("""COMPUTED_VALUE"""),260.05)</f>
        <v>260.05</v>
      </c>
      <c r="C250" s="3">
        <v>263.088687680688</v>
      </c>
    </row>
    <row r="251">
      <c r="A251" s="1">
        <f>IFERROR(__xludf.DUMMYFUNCTION("""COMPUTED_VALUE"""),45205.66666666667)</f>
        <v>45205.66667</v>
      </c>
      <c r="B251" s="2">
        <f>IFERROR(__xludf.DUMMYFUNCTION("""COMPUTED_VALUE"""),260.53)</f>
        <v>260.53</v>
      </c>
      <c r="C251" s="3">
        <v>264.046171463911</v>
      </c>
    </row>
    <row r="252">
      <c r="A252" s="1"/>
      <c r="C252" s="3">
        <v>266.552696485616</v>
      </c>
    </row>
    <row r="253">
      <c r="A253" s="1"/>
      <c r="C253" s="3">
        <v>264.784669710871</v>
      </c>
    </row>
    <row r="254">
      <c r="A254" s="1"/>
      <c r="C254" s="3">
        <v>265.161435439453</v>
      </c>
    </row>
    <row r="255">
      <c r="A255" s="1"/>
      <c r="C255" s="3">
        <v>264.793847278781</v>
      </c>
    </row>
    <row r="256">
      <c r="A256" s="1"/>
      <c r="C256" s="3">
        <v>265.751331061992</v>
      </c>
    </row>
    <row r="257">
      <c r="A257" s="1"/>
      <c r="C257" s="3">
        <v>271.654228021776</v>
      </c>
    </row>
    <row r="258">
      <c r="A258" s="1"/>
      <c r="C258" s="3">
        <v>271.897823964145</v>
      </c>
    </row>
    <row r="259">
      <c r="A259" s="1"/>
      <c r="C259" s="3">
        <v>268.257856083707</v>
      </c>
    </row>
    <row r="260">
      <c r="A260" s="1"/>
      <c r="C260" s="3">
        <v>266.489829308963</v>
      </c>
    </row>
    <row r="261">
      <c r="A261" s="1"/>
      <c r="C261" s="3">
        <v>266.866595037549</v>
      </c>
    </row>
    <row r="262">
      <c r="A262" s="1"/>
      <c r="C262" s="3">
        <v>266.49900687688</v>
      </c>
    </row>
    <row r="263">
      <c r="A263" s="1"/>
      <c r="C263" s="3">
        <v>267.456490660089</v>
      </c>
    </row>
    <row r="264">
      <c r="A264" s="1"/>
      <c r="C264" s="3">
        <v>273.359387619872</v>
      </c>
    </row>
    <row r="265">
      <c r="A265" s="1"/>
      <c r="C265" s="3">
        <v>273.60298356224</v>
      </c>
    </row>
    <row r="266">
      <c r="A266" s="1"/>
      <c r="C266" s="3">
        <v>269.963015681797</v>
      </c>
    </row>
    <row r="267">
      <c r="A267" s="1"/>
      <c r="C267" s="3">
        <v>268.194988907057</v>
      </c>
    </row>
    <row r="268">
      <c r="A268" s="1"/>
      <c r="C268" s="3">
        <v>268.571754635644</v>
      </c>
    </row>
    <row r="269">
      <c r="A269" s="1"/>
      <c r="C269" s="3">
        <v>268.204166474972</v>
      </c>
    </row>
    <row r="270">
      <c r="A270" s="1"/>
      <c r="C270" s="3">
        <v>269.161650258186</v>
      </c>
    </row>
    <row r="271">
      <c r="A271" s="1"/>
      <c r="C271" s="3">
        <v>275.064547217969</v>
      </c>
    </row>
    <row r="272">
      <c r="A272" s="1"/>
      <c r="C272" s="3">
        <v>275.30814316033</v>
      </c>
    </row>
    <row r="273">
      <c r="A273" s="1"/>
      <c r="C273" s="3">
        <v>271.668175279888</v>
      </c>
    </row>
    <row r="274">
      <c r="A274" s="1"/>
      <c r="C274" s="3">
        <v>269.900148505149</v>
      </c>
    </row>
    <row r="275">
      <c r="A275" s="1"/>
      <c r="C275" s="3">
        <v>270.276914233735</v>
      </c>
    </row>
    <row r="276">
      <c r="A276" s="1"/>
      <c r="C276" s="3">
        <v>269.909326073067</v>
      </c>
    </row>
    <row r="277">
      <c r="A277" s="1"/>
      <c r="C277" s="3">
        <v>270.866809856283</v>
      </c>
    </row>
    <row r="278">
      <c r="A278" s="1"/>
      <c r="C278" s="3">
        <v>276.76970681605</v>
      </c>
    </row>
    <row r="279">
      <c r="A279" s="1"/>
      <c r="C279" s="3">
        <v>277.013302758436</v>
      </c>
    </row>
    <row r="280">
      <c r="A280" s="1"/>
      <c r="C280" s="3">
        <v>273.373334877981</v>
      </c>
    </row>
    <row r="281">
      <c r="A281" s="1"/>
      <c r="C281" s="3">
        <v>271.605308103244</v>
      </c>
    </row>
    <row r="282">
      <c r="A282" s="1"/>
      <c r="C282" s="3">
        <v>271.982073831831</v>
      </c>
    </row>
    <row r="283">
      <c r="A283" s="1"/>
      <c r="C283" s="4"/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44844.0</v>
      </c>
      <c r="C2" s="5">
        <v>214.394576236504</v>
      </c>
      <c r="D2" s="5">
        <v>185.333616286851</v>
      </c>
      <c r="E2" s="5">
        <v>242.709975141056</v>
      </c>
      <c r="F2" s="5">
        <v>214.394576236504</v>
      </c>
      <c r="G2" s="5">
        <v>214.394576236504</v>
      </c>
      <c r="H2" s="5">
        <v>0.0554746044135912</v>
      </c>
      <c r="I2" s="5">
        <v>0.0554746044135912</v>
      </c>
      <c r="J2" s="5">
        <v>0.0554746044135912</v>
      </c>
      <c r="K2" s="5">
        <v>0.0554746044135912</v>
      </c>
      <c r="L2" s="5">
        <v>0.0554746044135912</v>
      </c>
      <c r="M2" s="5">
        <v>0.0554746044135912</v>
      </c>
      <c r="N2" s="5">
        <v>0.0</v>
      </c>
      <c r="O2" s="5">
        <v>0.0</v>
      </c>
      <c r="P2" s="5">
        <v>0.0</v>
      </c>
      <c r="Q2" s="5">
        <v>214.450050840917</v>
      </c>
    </row>
    <row r="3">
      <c r="A3" s="5">
        <v>1.0</v>
      </c>
      <c r="B3" s="6">
        <v>44845.0</v>
      </c>
      <c r="C3" s="5">
        <v>213.681411906448</v>
      </c>
      <c r="D3" s="5">
        <v>182.847062327409</v>
      </c>
      <c r="E3" s="5">
        <v>241.490954602165</v>
      </c>
      <c r="F3" s="5">
        <v>213.681411906448</v>
      </c>
      <c r="G3" s="5">
        <v>213.681411906448</v>
      </c>
      <c r="H3" s="5">
        <v>-1.95614639862413</v>
      </c>
      <c r="I3" s="5">
        <v>-1.95614639862413</v>
      </c>
      <c r="J3" s="5">
        <v>-1.95614639862413</v>
      </c>
      <c r="K3" s="5">
        <v>-1.95614639862413</v>
      </c>
      <c r="L3" s="5">
        <v>-1.95614639862413</v>
      </c>
      <c r="M3" s="5">
        <v>-1.95614639862413</v>
      </c>
      <c r="N3" s="5">
        <v>0.0</v>
      </c>
      <c r="O3" s="5">
        <v>0.0</v>
      </c>
      <c r="P3" s="5">
        <v>0.0</v>
      </c>
      <c r="Q3" s="5">
        <v>211.725265507824</v>
      </c>
    </row>
    <row r="4">
      <c r="A4" s="5">
        <v>2.0</v>
      </c>
      <c r="B4" s="6">
        <v>44846.0</v>
      </c>
      <c r="C4" s="5">
        <v>212.968247576393</v>
      </c>
      <c r="D4" s="5">
        <v>180.873753793484</v>
      </c>
      <c r="E4" s="5">
        <v>241.833543862114</v>
      </c>
      <c r="F4" s="5">
        <v>212.968247576393</v>
      </c>
      <c r="G4" s="5">
        <v>212.968247576393</v>
      </c>
      <c r="H4" s="5">
        <v>-1.82297489833795</v>
      </c>
      <c r="I4" s="5">
        <v>-1.82297489833795</v>
      </c>
      <c r="J4" s="5">
        <v>-1.82297489833795</v>
      </c>
      <c r="K4" s="5">
        <v>-1.82297489833795</v>
      </c>
      <c r="L4" s="5">
        <v>-1.82297489833795</v>
      </c>
      <c r="M4" s="5">
        <v>-1.82297489833795</v>
      </c>
      <c r="N4" s="5">
        <v>0.0</v>
      </c>
      <c r="O4" s="5">
        <v>0.0</v>
      </c>
      <c r="P4" s="5">
        <v>0.0</v>
      </c>
      <c r="Q4" s="5">
        <v>211.145272678055</v>
      </c>
    </row>
    <row r="5">
      <c r="A5" s="5">
        <v>3.0</v>
      </c>
      <c r="B5" s="6">
        <v>44847.0</v>
      </c>
      <c r="C5" s="5">
        <v>212.255083246337</v>
      </c>
      <c r="D5" s="5">
        <v>179.967124904584</v>
      </c>
      <c r="E5" s="5">
        <v>239.993727032395</v>
      </c>
      <c r="F5" s="5">
        <v>212.255083246337</v>
      </c>
      <c r="G5" s="5">
        <v>212.255083246337</v>
      </c>
      <c r="H5" s="5">
        <v>-2.4341572873064</v>
      </c>
      <c r="I5" s="5">
        <v>-2.4341572873064</v>
      </c>
      <c r="J5" s="5">
        <v>-2.4341572873064</v>
      </c>
      <c r="K5" s="5">
        <v>-2.4341572873064</v>
      </c>
      <c r="L5" s="5">
        <v>-2.4341572873064</v>
      </c>
      <c r="M5" s="5">
        <v>-2.4341572873064</v>
      </c>
      <c r="N5" s="5">
        <v>0.0</v>
      </c>
      <c r="O5" s="5">
        <v>0.0</v>
      </c>
      <c r="P5" s="5">
        <v>0.0</v>
      </c>
      <c r="Q5" s="5">
        <v>209.820925959031</v>
      </c>
    </row>
    <row r="6">
      <c r="A6" s="5">
        <v>4.0</v>
      </c>
      <c r="B6" s="6">
        <v>44848.0</v>
      </c>
      <c r="C6" s="5">
        <v>211.541918916282</v>
      </c>
      <c r="D6" s="5">
        <v>181.720447641981</v>
      </c>
      <c r="E6" s="5">
        <v>241.360632741252</v>
      </c>
      <c r="F6" s="5">
        <v>211.541918916282</v>
      </c>
      <c r="G6" s="5">
        <v>211.541918916282</v>
      </c>
      <c r="H6" s="5">
        <v>-1.72026773238832</v>
      </c>
      <c r="I6" s="5">
        <v>-1.72026773238832</v>
      </c>
      <c r="J6" s="5">
        <v>-1.72026773238832</v>
      </c>
      <c r="K6" s="5">
        <v>-1.72026773238832</v>
      </c>
      <c r="L6" s="5">
        <v>-1.72026773238832</v>
      </c>
      <c r="M6" s="5">
        <v>-1.72026773238832</v>
      </c>
      <c r="N6" s="5">
        <v>0.0</v>
      </c>
      <c r="O6" s="5">
        <v>0.0</v>
      </c>
      <c r="P6" s="5">
        <v>0.0</v>
      </c>
      <c r="Q6" s="5">
        <v>209.821651183893</v>
      </c>
    </row>
    <row r="7">
      <c r="A7" s="5">
        <v>5.0</v>
      </c>
      <c r="B7" s="6">
        <v>44851.0</v>
      </c>
      <c r="C7" s="5">
        <v>209.402425926115</v>
      </c>
      <c r="D7" s="5">
        <v>182.538715218694</v>
      </c>
      <c r="E7" s="5">
        <v>239.812411445245</v>
      </c>
      <c r="F7" s="5">
        <v>209.402425926115</v>
      </c>
      <c r="G7" s="5">
        <v>209.402425926115</v>
      </c>
      <c r="H7" s="5">
        <v>0.0554746044125964</v>
      </c>
      <c r="I7" s="5">
        <v>0.0554746044125964</v>
      </c>
      <c r="J7" s="5">
        <v>0.0554746044125964</v>
      </c>
      <c r="K7" s="5">
        <v>0.0554746044125964</v>
      </c>
      <c r="L7" s="5">
        <v>0.0554746044125964</v>
      </c>
      <c r="M7" s="5">
        <v>0.0554746044125964</v>
      </c>
      <c r="N7" s="5">
        <v>0.0</v>
      </c>
      <c r="O7" s="5">
        <v>0.0</v>
      </c>
      <c r="P7" s="5">
        <v>0.0</v>
      </c>
      <c r="Q7" s="5">
        <v>209.457900530528</v>
      </c>
    </row>
    <row r="8">
      <c r="A8" s="5">
        <v>6.0</v>
      </c>
      <c r="B8" s="6">
        <v>44852.0</v>
      </c>
      <c r="C8" s="5">
        <v>208.68926159606</v>
      </c>
      <c r="D8" s="5">
        <v>178.712365476744</v>
      </c>
      <c r="E8" s="5">
        <v>236.33840467933</v>
      </c>
      <c r="F8" s="5">
        <v>208.68926159606</v>
      </c>
      <c r="G8" s="5">
        <v>208.68926159606</v>
      </c>
      <c r="H8" s="5">
        <v>-1.95614639862338</v>
      </c>
      <c r="I8" s="5">
        <v>-1.95614639862338</v>
      </c>
      <c r="J8" s="5">
        <v>-1.95614639862338</v>
      </c>
      <c r="K8" s="5">
        <v>-1.95614639862338</v>
      </c>
      <c r="L8" s="5">
        <v>-1.95614639862338</v>
      </c>
      <c r="M8" s="5">
        <v>-1.95614639862338</v>
      </c>
      <c r="N8" s="5">
        <v>0.0</v>
      </c>
      <c r="O8" s="5">
        <v>0.0</v>
      </c>
      <c r="P8" s="5">
        <v>0.0</v>
      </c>
      <c r="Q8" s="5">
        <v>206.733115197436</v>
      </c>
    </row>
    <row r="9">
      <c r="A9" s="5">
        <v>7.0</v>
      </c>
      <c r="B9" s="6">
        <v>44853.0</v>
      </c>
      <c r="C9" s="5">
        <v>207.976097266004</v>
      </c>
      <c r="D9" s="5">
        <v>175.574119779871</v>
      </c>
      <c r="E9" s="5">
        <v>232.192977642124</v>
      </c>
      <c r="F9" s="5">
        <v>207.976097266004</v>
      </c>
      <c r="G9" s="5">
        <v>207.976097266004</v>
      </c>
      <c r="H9" s="5">
        <v>-1.82297489833879</v>
      </c>
      <c r="I9" s="5">
        <v>-1.82297489833879</v>
      </c>
      <c r="J9" s="5">
        <v>-1.82297489833879</v>
      </c>
      <c r="K9" s="5">
        <v>-1.82297489833879</v>
      </c>
      <c r="L9" s="5">
        <v>-1.82297489833879</v>
      </c>
      <c r="M9" s="5">
        <v>-1.82297489833879</v>
      </c>
      <c r="N9" s="5">
        <v>0.0</v>
      </c>
      <c r="O9" s="5">
        <v>0.0</v>
      </c>
      <c r="P9" s="5">
        <v>0.0</v>
      </c>
      <c r="Q9" s="5">
        <v>206.153122367665</v>
      </c>
    </row>
    <row r="10">
      <c r="A10" s="5">
        <v>8.0</v>
      </c>
      <c r="B10" s="6">
        <v>44854.0</v>
      </c>
      <c r="C10" s="5">
        <v>207.262932935949</v>
      </c>
      <c r="D10" s="5">
        <v>173.396451587883</v>
      </c>
      <c r="E10" s="5">
        <v>235.461200302345</v>
      </c>
      <c r="F10" s="5">
        <v>207.262932935949</v>
      </c>
      <c r="G10" s="5">
        <v>207.262932935949</v>
      </c>
      <c r="H10" s="5">
        <v>-2.4341572873083</v>
      </c>
      <c r="I10" s="5">
        <v>-2.4341572873083</v>
      </c>
      <c r="J10" s="5">
        <v>-2.4341572873083</v>
      </c>
      <c r="K10" s="5">
        <v>-2.4341572873083</v>
      </c>
      <c r="L10" s="5">
        <v>-2.4341572873083</v>
      </c>
      <c r="M10" s="5">
        <v>-2.4341572873083</v>
      </c>
      <c r="N10" s="5">
        <v>0.0</v>
      </c>
      <c r="O10" s="5">
        <v>0.0</v>
      </c>
      <c r="P10" s="5">
        <v>0.0</v>
      </c>
      <c r="Q10" s="5">
        <v>204.828775648641</v>
      </c>
    </row>
    <row r="11">
      <c r="A11" s="5">
        <v>9.0</v>
      </c>
      <c r="B11" s="6">
        <v>44855.0</v>
      </c>
      <c r="C11" s="5">
        <v>206.549768594198</v>
      </c>
      <c r="D11" s="5">
        <v>173.748180793478</v>
      </c>
      <c r="E11" s="5">
        <v>236.388543276874</v>
      </c>
      <c r="F11" s="5">
        <v>206.549768594198</v>
      </c>
      <c r="G11" s="5">
        <v>206.549768594198</v>
      </c>
      <c r="H11" s="5">
        <v>-1.72026773238545</v>
      </c>
      <c r="I11" s="5">
        <v>-1.72026773238545</v>
      </c>
      <c r="J11" s="5">
        <v>-1.72026773238545</v>
      </c>
      <c r="K11" s="5">
        <v>-1.72026773238545</v>
      </c>
      <c r="L11" s="5">
        <v>-1.72026773238545</v>
      </c>
      <c r="M11" s="5">
        <v>-1.72026773238545</v>
      </c>
      <c r="N11" s="5">
        <v>0.0</v>
      </c>
      <c r="O11" s="5">
        <v>0.0</v>
      </c>
      <c r="P11" s="5">
        <v>0.0</v>
      </c>
      <c r="Q11" s="5">
        <v>204.829500861812</v>
      </c>
    </row>
    <row r="12">
      <c r="A12" s="5">
        <v>10.0</v>
      </c>
      <c r="B12" s="6">
        <v>44858.0</v>
      </c>
      <c r="C12" s="5">
        <v>204.410275568945</v>
      </c>
      <c r="D12" s="5">
        <v>175.137988023307</v>
      </c>
      <c r="E12" s="5">
        <v>231.655722416465</v>
      </c>
      <c r="F12" s="5">
        <v>204.410275568945</v>
      </c>
      <c r="G12" s="5">
        <v>204.410275568945</v>
      </c>
      <c r="H12" s="5">
        <v>0.0554746044064001</v>
      </c>
      <c r="I12" s="5">
        <v>0.0554746044064001</v>
      </c>
      <c r="J12" s="5">
        <v>0.0554746044064001</v>
      </c>
      <c r="K12" s="5">
        <v>0.0554746044064001</v>
      </c>
      <c r="L12" s="5">
        <v>0.0554746044064001</v>
      </c>
      <c r="M12" s="5">
        <v>0.0554746044064001</v>
      </c>
      <c r="N12" s="5">
        <v>0.0</v>
      </c>
      <c r="O12" s="5">
        <v>0.0</v>
      </c>
      <c r="P12" s="5">
        <v>0.0</v>
      </c>
      <c r="Q12" s="5">
        <v>204.465750173352</v>
      </c>
    </row>
    <row r="13">
      <c r="A13" s="5">
        <v>11.0</v>
      </c>
      <c r="B13" s="6">
        <v>44859.0</v>
      </c>
      <c r="C13" s="5">
        <v>203.697111227194</v>
      </c>
      <c r="D13" s="5">
        <v>172.181807492414</v>
      </c>
      <c r="E13" s="5">
        <v>232.338698974508</v>
      </c>
      <c r="F13" s="5">
        <v>203.697111227194</v>
      </c>
      <c r="G13" s="5">
        <v>203.697111227194</v>
      </c>
      <c r="H13" s="5">
        <v>-1.95614639862544</v>
      </c>
      <c r="I13" s="5">
        <v>-1.95614639862544</v>
      </c>
      <c r="J13" s="5">
        <v>-1.95614639862544</v>
      </c>
      <c r="K13" s="5">
        <v>-1.95614639862544</v>
      </c>
      <c r="L13" s="5">
        <v>-1.95614639862544</v>
      </c>
      <c r="M13" s="5">
        <v>-1.95614639862544</v>
      </c>
      <c r="N13" s="5">
        <v>0.0</v>
      </c>
      <c r="O13" s="5">
        <v>0.0</v>
      </c>
      <c r="P13" s="5">
        <v>0.0</v>
      </c>
      <c r="Q13" s="5">
        <v>201.740964828569</v>
      </c>
    </row>
    <row r="14">
      <c r="A14" s="5">
        <v>12.0</v>
      </c>
      <c r="B14" s="6">
        <v>44860.0</v>
      </c>
      <c r="C14" s="5">
        <v>202.983946885444</v>
      </c>
      <c r="D14" s="5">
        <v>170.890512967795</v>
      </c>
      <c r="E14" s="5">
        <v>232.211339423929</v>
      </c>
      <c r="F14" s="5">
        <v>202.983946885444</v>
      </c>
      <c r="G14" s="5">
        <v>202.983946885444</v>
      </c>
      <c r="H14" s="5">
        <v>-1.82297489833718</v>
      </c>
      <c r="I14" s="5">
        <v>-1.82297489833718</v>
      </c>
      <c r="J14" s="5">
        <v>-1.82297489833718</v>
      </c>
      <c r="K14" s="5">
        <v>-1.82297489833718</v>
      </c>
      <c r="L14" s="5">
        <v>-1.82297489833718</v>
      </c>
      <c r="M14" s="5">
        <v>-1.82297489833718</v>
      </c>
      <c r="N14" s="5">
        <v>0.0</v>
      </c>
      <c r="O14" s="5">
        <v>0.0</v>
      </c>
      <c r="P14" s="5">
        <v>0.0</v>
      </c>
      <c r="Q14" s="5">
        <v>201.160971987106</v>
      </c>
    </row>
    <row r="15">
      <c r="A15" s="5">
        <v>13.0</v>
      </c>
      <c r="B15" s="6">
        <v>44861.0</v>
      </c>
      <c r="C15" s="5">
        <v>202.270782543693</v>
      </c>
      <c r="D15" s="5">
        <v>169.040082077375</v>
      </c>
      <c r="E15" s="5">
        <v>229.171078864819</v>
      </c>
      <c r="F15" s="5">
        <v>202.270782543693</v>
      </c>
      <c r="G15" s="5">
        <v>202.270782543693</v>
      </c>
      <c r="H15" s="5">
        <v>-2.43415728730498</v>
      </c>
      <c r="I15" s="5">
        <v>-2.43415728730498</v>
      </c>
      <c r="J15" s="5">
        <v>-2.43415728730498</v>
      </c>
      <c r="K15" s="5">
        <v>-2.43415728730498</v>
      </c>
      <c r="L15" s="5">
        <v>-2.43415728730498</v>
      </c>
      <c r="M15" s="5">
        <v>-2.43415728730498</v>
      </c>
      <c r="N15" s="5">
        <v>0.0</v>
      </c>
      <c r="O15" s="5">
        <v>0.0</v>
      </c>
      <c r="P15" s="5">
        <v>0.0</v>
      </c>
      <c r="Q15" s="5">
        <v>199.836625256388</v>
      </c>
    </row>
    <row r="16">
      <c r="A16" s="5">
        <v>14.0</v>
      </c>
      <c r="B16" s="6">
        <v>44862.0</v>
      </c>
      <c r="C16" s="5">
        <v>201.557618201942</v>
      </c>
      <c r="D16" s="5">
        <v>170.177139839681</v>
      </c>
      <c r="E16" s="5">
        <v>231.581451673079</v>
      </c>
      <c r="F16" s="5">
        <v>201.557618201942</v>
      </c>
      <c r="G16" s="5">
        <v>201.557618201942</v>
      </c>
      <c r="H16" s="5">
        <v>-1.72026773238212</v>
      </c>
      <c r="I16" s="5">
        <v>-1.72026773238212</v>
      </c>
      <c r="J16" s="5">
        <v>-1.72026773238212</v>
      </c>
      <c r="K16" s="5">
        <v>-1.72026773238212</v>
      </c>
      <c r="L16" s="5">
        <v>-1.72026773238212</v>
      </c>
      <c r="M16" s="5">
        <v>-1.72026773238212</v>
      </c>
      <c r="N16" s="5">
        <v>0.0</v>
      </c>
      <c r="O16" s="5">
        <v>0.0</v>
      </c>
      <c r="P16" s="5">
        <v>0.0</v>
      </c>
      <c r="Q16" s="5">
        <v>199.83735046956</v>
      </c>
    </row>
    <row r="17">
      <c r="A17" s="5">
        <v>15.0</v>
      </c>
      <c r="B17" s="6">
        <v>44865.0</v>
      </c>
      <c r="C17" s="5">
        <v>199.418125176689</v>
      </c>
      <c r="D17" s="5">
        <v>168.194688385832</v>
      </c>
      <c r="E17" s="5">
        <v>229.529056721439</v>
      </c>
      <c r="F17" s="5">
        <v>199.418125176689</v>
      </c>
      <c r="G17" s="5">
        <v>199.418125176689</v>
      </c>
      <c r="H17" s="5">
        <v>0.0554746044054052</v>
      </c>
      <c r="I17" s="5">
        <v>0.0554746044054052</v>
      </c>
      <c r="J17" s="5">
        <v>0.0554746044054052</v>
      </c>
      <c r="K17" s="5">
        <v>0.0554746044054052</v>
      </c>
      <c r="L17" s="5">
        <v>0.0554746044054052</v>
      </c>
      <c r="M17" s="5">
        <v>0.0554746044054052</v>
      </c>
      <c r="N17" s="5">
        <v>0.0</v>
      </c>
      <c r="O17" s="5">
        <v>0.0</v>
      </c>
      <c r="P17" s="5">
        <v>0.0</v>
      </c>
      <c r="Q17" s="5">
        <v>199.473599781095</v>
      </c>
    </row>
    <row r="18">
      <c r="A18" s="5">
        <v>16.0</v>
      </c>
      <c r="B18" s="6">
        <v>44866.0</v>
      </c>
      <c r="C18" s="5">
        <v>198.704960834938</v>
      </c>
      <c r="D18" s="5">
        <v>169.508627867921</v>
      </c>
      <c r="E18" s="5">
        <v>226.774147464544</v>
      </c>
      <c r="F18" s="5">
        <v>198.704960834938</v>
      </c>
      <c r="G18" s="5">
        <v>198.704960834938</v>
      </c>
      <c r="H18" s="5">
        <v>-1.95614639862249</v>
      </c>
      <c r="I18" s="5">
        <v>-1.95614639862249</v>
      </c>
      <c r="J18" s="5">
        <v>-1.95614639862249</v>
      </c>
      <c r="K18" s="5">
        <v>-1.95614639862249</v>
      </c>
      <c r="L18" s="5">
        <v>-1.95614639862249</v>
      </c>
      <c r="M18" s="5">
        <v>-1.95614639862249</v>
      </c>
      <c r="N18" s="5">
        <v>0.0</v>
      </c>
      <c r="O18" s="5">
        <v>0.0</v>
      </c>
      <c r="P18" s="5">
        <v>0.0</v>
      </c>
      <c r="Q18" s="5">
        <v>196.748814436316</v>
      </c>
    </row>
    <row r="19">
      <c r="A19" s="5">
        <v>17.0</v>
      </c>
      <c r="B19" s="6">
        <v>44867.0</v>
      </c>
      <c r="C19" s="5">
        <v>197.991796500401</v>
      </c>
      <c r="D19" s="5">
        <v>165.958329464164</v>
      </c>
      <c r="E19" s="5">
        <v>227.180587373481</v>
      </c>
      <c r="F19" s="5">
        <v>197.991796500401</v>
      </c>
      <c r="G19" s="5">
        <v>197.991796500401</v>
      </c>
      <c r="H19" s="5">
        <v>-1.82297489833556</v>
      </c>
      <c r="I19" s="5">
        <v>-1.82297489833556</v>
      </c>
      <c r="J19" s="5">
        <v>-1.82297489833556</v>
      </c>
      <c r="K19" s="5">
        <v>-1.82297489833556</v>
      </c>
      <c r="L19" s="5">
        <v>-1.82297489833556</v>
      </c>
      <c r="M19" s="5">
        <v>-1.82297489833556</v>
      </c>
      <c r="N19" s="5">
        <v>0.0</v>
      </c>
      <c r="O19" s="5">
        <v>0.0</v>
      </c>
      <c r="P19" s="5">
        <v>0.0</v>
      </c>
      <c r="Q19" s="5">
        <v>196.168821602065</v>
      </c>
    </row>
    <row r="20">
      <c r="A20" s="5">
        <v>18.0</v>
      </c>
      <c r="B20" s="6">
        <v>44868.0</v>
      </c>
      <c r="C20" s="5">
        <v>197.278632165863</v>
      </c>
      <c r="D20" s="5">
        <v>165.591496551378</v>
      </c>
      <c r="E20" s="5">
        <v>224.057937292414</v>
      </c>
      <c r="F20" s="5">
        <v>197.278632165863</v>
      </c>
      <c r="G20" s="5">
        <v>197.278632165863</v>
      </c>
      <c r="H20" s="5">
        <v>-2.43415728730526</v>
      </c>
      <c r="I20" s="5">
        <v>-2.43415728730526</v>
      </c>
      <c r="J20" s="5">
        <v>-2.43415728730526</v>
      </c>
      <c r="K20" s="5">
        <v>-2.43415728730526</v>
      </c>
      <c r="L20" s="5">
        <v>-2.43415728730526</v>
      </c>
      <c r="M20" s="5">
        <v>-2.43415728730526</v>
      </c>
      <c r="N20" s="5">
        <v>0.0</v>
      </c>
      <c r="O20" s="5">
        <v>0.0</v>
      </c>
      <c r="P20" s="5">
        <v>0.0</v>
      </c>
      <c r="Q20" s="5">
        <v>194.844474878558</v>
      </c>
    </row>
    <row r="21">
      <c r="A21" s="5">
        <v>19.0</v>
      </c>
      <c r="B21" s="6">
        <v>44869.0</v>
      </c>
      <c r="C21" s="5">
        <v>196.565467831326</v>
      </c>
      <c r="D21" s="5">
        <v>166.373358633099</v>
      </c>
      <c r="E21" s="5">
        <v>224.86995093495</v>
      </c>
      <c r="F21" s="5">
        <v>196.565467831326</v>
      </c>
      <c r="G21" s="5">
        <v>196.565467831326</v>
      </c>
      <c r="H21" s="5">
        <v>-1.72026773237971</v>
      </c>
      <c r="I21" s="5">
        <v>-1.72026773237971</v>
      </c>
      <c r="J21" s="5">
        <v>-1.72026773237971</v>
      </c>
      <c r="K21" s="5">
        <v>-1.72026773237971</v>
      </c>
      <c r="L21" s="5">
        <v>-1.72026773237971</v>
      </c>
      <c r="M21" s="5">
        <v>-1.72026773237971</v>
      </c>
      <c r="N21" s="5">
        <v>0.0</v>
      </c>
      <c r="O21" s="5">
        <v>0.0</v>
      </c>
      <c r="P21" s="5">
        <v>0.0</v>
      </c>
      <c r="Q21" s="5">
        <v>194.845200098946</v>
      </c>
    </row>
    <row r="22">
      <c r="A22" s="5">
        <v>20.0</v>
      </c>
      <c r="B22" s="6">
        <v>44872.0</v>
      </c>
      <c r="C22" s="5">
        <v>194.425974827714</v>
      </c>
      <c r="D22" s="5">
        <v>165.01436178825</v>
      </c>
      <c r="E22" s="5">
        <v>224.418412470957</v>
      </c>
      <c r="F22" s="5">
        <v>194.425974827714</v>
      </c>
      <c r="G22" s="5">
        <v>194.425974827714</v>
      </c>
      <c r="H22" s="5">
        <v>0.0554746044183517</v>
      </c>
      <c r="I22" s="5">
        <v>0.0554746044183517</v>
      </c>
      <c r="J22" s="5">
        <v>0.0554746044183517</v>
      </c>
      <c r="K22" s="5">
        <v>0.0554746044183517</v>
      </c>
      <c r="L22" s="5">
        <v>0.0554746044183517</v>
      </c>
      <c r="M22" s="5">
        <v>0.0554746044183517</v>
      </c>
      <c r="N22" s="5">
        <v>0.0</v>
      </c>
      <c r="O22" s="5">
        <v>0.0</v>
      </c>
      <c r="P22" s="5">
        <v>0.0</v>
      </c>
      <c r="Q22" s="5">
        <v>194.481449432132</v>
      </c>
    </row>
    <row r="23">
      <c r="A23" s="5">
        <v>21.0</v>
      </c>
      <c r="B23" s="6">
        <v>44873.0</v>
      </c>
      <c r="C23" s="5">
        <v>193.712810493176</v>
      </c>
      <c r="D23" s="5">
        <v>163.820512360284</v>
      </c>
      <c r="E23" s="5">
        <v>222.808462855273</v>
      </c>
      <c r="F23" s="5">
        <v>193.712810493176</v>
      </c>
      <c r="G23" s="5">
        <v>193.712810493176</v>
      </c>
      <c r="H23" s="5">
        <v>-1.95614639862455</v>
      </c>
      <c r="I23" s="5">
        <v>-1.95614639862455</v>
      </c>
      <c r="J23" s="5">
        <v>-1.95614639862455</v>
      </c>
      <c r="K23" s="5">
        <v>-1.95614639862455</v>
      </c>
      <c r="L23" s="5">
        <v>-1.95614639862455</v>
      </c>
      <c r="M23" s="5">
        <v>-1.95614639862455</v>
      </c>
      <c r="N23" s="5">
        <v>0.0</v>
      </c>
      <c r="O23" s="5">
        <v>0.0</v>
      </c>
      <c r="P23" s="5">
        <v>0.0</v>
      </c>
      <c r="Q23" s="5">
        <v>191.756664094551</v>
      </c>
    </row>
    <row r="24">
      <c r="A24" s="5">
        <v>22.0</v>
      </c>
      <c r="B24" s="6">
        <v>44874.0</v>
      </c>
      <c r="C24" s="5">
        <v>192.999646158639</v>
      </c>
      <c r="D24" s="5">
        <v>163.267793961164</v>
      </c>
      <c r="E24" s="5">
        <v>221.257187442349</v>
      </c>
      <c r="F24" s="5">
        <v>192.999646158639</v>
      </c>
      <c r="G24" s="5">
        <v>192.999646158639</v>
      </c>
      <c r="H24" s="5">
        <v>-1.8229748983364</v>
      </c>
      <c r="I24" s="5">
        <v>-1.8229748983364</v>
      </c>
      <c r="J24" s="5">
        <v>-1.8229748983364</v>
      </c>
      <c r="K24" s="5">
        <v>-1.8229748983364</v>
      </c>
      <c r="L24" s="5">
        <v>-1.8229748983364</v>
      </c>
      <c r="M24" s="5">
        <v>-1.8229748983364</v>
      </c>
      <c r="N24" s="5">
        <v>0.0</v>
      </c>
      <c r="O24" s="5">
        <v>0.0</v>
      </c>
      <c r="P24" s="5">
        <v>0.0</v>
      </c>
      <c r="Q24" s="5">
        <v>191.176671260302</v>
      </c>
    </row>
    <row r="25">
      <c r="A25" s="5">
        <v>23.0</v>
      </c>
      <c r="B25" s="6">
        <v>44875.0</v>
      </c>
      <c r="C25" s="5">
        <v>192.286481824101</v>
      </c>
      <c r="D25" s="5">
        <v>158.803664851105</v>
      </c>
      <c r="E25" s="5">
        <v>219.313274946495</v>
      </c>
      <c r="F25" s="5">
        <v>192.286481824101</v>
      </c>
      <c r="G25" s="5">
        <v>192.286481824101</v>
      </c>
      <c r="H25" s="5">
        <v>-2.43415728730555</v>
      </c>
      <c r="I25" s="5">
        <v>-2.43415728730555</v>
      </c>
      <c r="J25" s="5">
        <v>-2.43415728730555</v>
      </c>
      <c r="K25" s="5">
        <v>-2.43415728730555</v>
      </c>
      <c r="L25" s="5">
        <v>-2.43415728730555</v>
      </c>
      <c r="M25" s="5">
        <v>-2.43415728730555</v>
      </c>
      <c r="N25" s="5">
        <v>0.0</v>
      </c>
      <c r="O25" s="5">
        <v>0.0</v>
      </c>
      <c r="P25" s="5">
        <v>0.0</v>
      </c>
      <c r="Q25" s="5">
        <v>189.852324536796</v>
      </c>
    </row>
    <row r="26">
      <c r="A26" s="5">
        <v>24.0</v>
      </c>
      <c r="B26" s="6">
        <v>44876.0</v>
      </c>
      <c r="C26" s="5">
        <v>191.573317489564</v>
      </c>
      <c r="D26" s="5">
        <v>159.09444482006</v>
      </c>
      <c r="E26" s="5">
        <v>217.580046535125</v>
      </c>
      <c r="F26" s="5">
        <v>191.573317489564</v>
      </c>
      <c r="G26" s="5">
        <v>191.573317489564</v>
      </c>
      <c r="H26" s="5">
        <v>-1.72026773237639</v>
      </c>
      <c r="I26" s="5">
        <v>-1.72026773237639</v>
      </c>
      <c r="J26" s="5">
        <v>-1.72026773237639</v>
      </c>
      <c r="K26" s="5">
        <v>-1.72026773237639</v>
      </c>
      <c r="L26" s="5">
        <v>-1.72026773237639</v>
      </c>
      <c r="M26" s="5">
        <v>-1.72026773237639</v>
      </c>
      <c r="N26" s="5">
        <v>0.0</v>
      </c>
      <c r="O26" s="5">
        <v>0.0</v>
      </c>
      <c r="P26" s="5">
        <v>0.0</v>
      </c>
      <c r="Q26" s="5">
        <v>189.853049757187</v>
      </c>
    </row>
    <row r="27">
      <c r="A27" s="5">
        <v>25.0</v>
      </c>
      <c r="B27" s="6">
        <v>44879.0</v>
      </c>
      <c r="C27" s="5">
        <v>189.433824513912</v>
      </c>
      <c r="D27" s="5">
        <v>159.270695455635</v>
      </c>
      <c r="E27" s="5">
        <v>219.378180175298</v>
      </c>
      <c r="F27" s="5">
        <v>189.433824513912</v>
      </c>
      <c r="G27" s="5">
        <v>189.433824513912</v>
      </c>
      <c r="H27" s="5">
        <v>0.0554746044147562</v>
      </c>
      <c r="I27" s="5">
        <v>0.0554746044147562</v>
      </c>
      <c r="J27" s="5">
        <v>0.0554746044147562</v>
      </c>
      <c r="K27" s="5">
        <v>0.0554746044147562</v>
      </c>
      <c r="L27" s="5">
        <v>0.0554746044147562</v>
      </c>
      <c r="M27" s="5">
        <v>0.0554746044147562</v>
      </c>
      <c r="N27" s="5">
        <v>0.0</v>
      </c>
      <c r="O27" s="5">
        <v>0.0</v>
      </c>
      <c r="P27" s="5">
        <v>0.0</v>
      </c>
      <c r="Q27" s="5">
        <v>189.489299118327</v>
      </c>
    </row>
    <row r="28">
      <c r="A28" s="5">
        <v>26.0</v>
      </c>
      <c r="B28" s="6">
        <v>44880.0</v>
      </c>
      <c r="C28" s="5">
        <v>188.720660188695</v>
      </c>
      <c r="D28" s="5">
        <v>157.742015675198</v>
      </c>
      <c r="E28" s="5">
        <v>216.223280023441</v>
      </c>
      <c r="F28" s="5">
        <v>188.720660188695</v>
      </c>
      <c r="G28" s="5">
        <v>188.720660188695</v>
      </c>
      <c r="H28" s="5">
        <v>-1.95614639862099</v>
      </c>
      <c r="I28" s="5">
        <v>-1.95614639862099</v>
      </c>
      <c r="J28" s="5">
        <v>-1.95614639862099</v>
      </c>
      <c r="K28" s="5">
        <v>-1.95614639862099</v>
      </c>
      <c r="L28" s="5">
        <v>-1.95614639862099</v>
      </c>
      <c r="M28" s="5">
        <v>-1.95614639862099</v>
      </c>
      <c r="N28" s="5">
        <v>0.0</v>
      </c>
      <c r="O28" s="5">
        <v>0.0</v>
      </c>
      <c r="P28" s="5">
        <v>0.0</v>
      </c>
      <c r="Q28" s="5">
        <v>186.764513790074</v>
      </c>
    </row>
    <row r="29">
      <c r="A29" s="5">
        <v>27.0</v>
      </c>
      <c r="B29" s="6">
        <v>44881.0</v>
      </c>
      <c r="C29" s="5">
        <v>188.007495863478</v>
      </c>
      <c r="D29" s="5">
        <v>156.675186251749</v>
      </c>
      <c r="E29" s="5">
        <v>214.563486839938</v>
      </c>
      <c r="F29" s="5">
        <v>188.007495863478</v>
      </c>
      <c r="G29" s="5">
        <v>188.007495863478</v>
      </c>
      <c r="H29" s="5">
        <v>-1.82297489833724</v>
      </c>
      <c r="I29" s="5">
        <v>-1.82297489833724</v>
      </c>
      <c r="J29" s="5">
        <v>-1.82297489833724</v>
      </c>
      <c r="K29" s="5">
        <v>-1.82297489833724</v>
      </c>
      <c r="L29" s="5">
        <v>-1.82297489833724</v>
      </c>
      <c r="M29" s="5">
        <v>-1.82297489833724</v>
      </c>
      <c r="N29" s="5">
        <v>0.0</v>
      </c>
      <c r="O29" s="5">
        <v>0.0</v>
      </c>
      <c r="P29" s="5">
        <v>0.0</v>
      </c>
      <c r="Q29" s="5">
        <v>186.184520965141</v>
      </c>
    </row>
    <row r="30">
      <c r="A30" s="5">
        <v>28.0</v>
      </c>
      <c r="B30" s="6">
        <v>44882.0</v>
      </c>
      <c r="C30" s="5">
        <v>187.294331538261</v>
      </c>
      <c r="D30" s="5">
        <v>156.188147896781</v>
      </c>
      <c r="E30" s="5">
        <v>214.379715165664</v>
      </c>
      <c r="F30" s="5">
        <v>187.294331538261</v>
      </c>
      <c r="G30" s="5">
        <v>187.294331538261</v>
      </c>
      <c r="H30" s="5">
        <v>-2.43415728730746</v>
      </c>
      <c r="I30" s="5">
        <v>-2.43415728730746</v>
      </c>
      <c r="J30" s="5">
        <v>-2.43415728730746</v>
      </c>
      <c r="K30" s="5">
        <v>-2.43415728730746</v>
      </c>
      <c r="L30" s="5">
        <v>-2.43415728730746</v>
      </c>
      <c r="M30" s="5">
        <v>-2.43415728730746</v>
      </c>
      <c r="N30" s="5">
        <v>0.0</v>
      </c>
      <c r="O30" s="5">
        <v>0.0</v>
      </c>
      <c r="P30" s="5">
        <v>0.0</v>
      </c>
      <c r="Q30" s="5">
        <v>184.860174250953</v>
      </c>
    </row>
    <row r="31">
      <c r="A31" s="5">
        <v>29.0</v>
      </c>
      <c r="B31" s="6">
        <v>44883.0</v>
      </c>
      <c r="C31" s="5">
        <v>186.581167213044</v>
      </c>
      <c r="D31" s="5">
        <v>155.073561748057</v>
      </c>
      <c r="E31" s="5">
        <v>215.569124387464</v>
      </c>
      <c r="F31" s="5">
        <v>186.581167213044</v>
      </c>
      <c r="G31" s="5">
        <v>186.581167213044</v>
      </c>
      <c r="H31" s="5">
        <v>-1.72026773239035</v>
      </c>
      <c r="I31" s="5">
        <v>-1.72026773239035</v>
      </c>
      <c r="J31" s="5">
        <v>-1.72026773239035</v>
      </c>
      <c r="K31" s="5">
        <v>-1.72026773239035</v>
      </c>
      <c r="L31" s="5">
        <v>-1.72026773239035</v>
      </c>
      <c r="M31" s="5">
        <v>-1.72026773239035</v>
      </c>
      <c r="N31" s="5">
        <v>0.0</v>
      </c>
      <c r="O31" s="5">
        <v>0.0</v>
      </c>
      <c r="P31" s="5">
        <v>0.0</v>
      </c>
      <c r="Q31" s="5">
        <v>184.860899480653</v>
      </c>
    </row>
    <row r="32">
      <c r="A32" s="5">
        <v>30.0</v>
      </c>
      <c r="B32" s="6">
        <v>44886.0</v>
      </c>
      <c r="C32" s="5">
        <v>184.441674237392</v>
      </c>
      <c r="D32" s="5">
        <v>154.267952332738</v>
      </c>
      <c r="E32" s="5">
        <v>213.807935680908</v>
      </c>
      <c r="F32" s="5">
        <v>184.441674237392</v>
      </c>
      <c r="G32" s="5">
        <v>184.441674237392</v>
      </c>
      <c r="H32" s="5">
        <v>0.0554746044111601</v>
      </c>
      <c r="I32" s="5">
        <v>0.0554746044111601</v>
      </c>
      <c r="J32" s="5">
        <v>0.0554746044111601</v>
      </c>
      <c r="K32" s="5">
        <v>0.0554746044111601</v>
      </c>
      <c r="L32" s="5">
        <v>0.0554746044111601</v>
      </c>
      <c r="M32" s="5">
        <v>0.0554746044111601</v>
      </c>
      <c r="N32" s="5">
        <v>0.0</v>
      </c>
      <c r="O32" s="5">
        <v>0.0</v>
      </c>
      <c r="P32" s="5">
        <v>0.0</v>
      </c>
      <c r="Q32" s="5">
        <v>184.497148841803</v>
      </c>
    </row>
    <row r="33">
      <c r="A33" s="5">
        <v>31.0</v>
      </c>
      <c r="B33" s="6">
        <v>44887.0</v>
      </c>
      <c r="C33" s="5">
        <v>183.728509912175</v>
      </c>
      <c r="D33" s="5">
        <v>150.608910176047</v>
      </c>
      <c r="E33" s="5">
        <v>211.486225469235</v>
      </c>
      <c r="F33" s="5">
        <v>183.728509912175</v>
      </c>
      <c r="G33" s="5">
        <v>183.728509912175</v>
      </c>
      <c r="H33" s="5">
        <v>-1.95614639862305</v>
      </c>
      <c r="I33" s="5">
        <v>-1.95614639862305</v>
      </c>
      <c r="J33" s="5">
        <v>-1.95614639862305</v>
      </c>
      <c r="K33" s="5">
        <v>-1.95614639862305</v>
      </c>
      <c r="L33" s="5">
        <v>-1.95614639862305</v>
      </c>
      <c r="M33" s="5">
        <v>-1.95614639862305</v>
      </c>
      <c r="N33" s="5">
        <v>0.0</v>
      </c>
      <c r="O33" s="5">
        <v>0.0</v>
      </c>
      <c r="P33" s="5">
        <v>0.0</v>
      </c>
      <c r="Q33" s="5">
        <v>181.772363513552</v>
      </c>
    </row>
    <row r="34">
      <c r="A34" s="5">
        <v>32.0</v>
      </c>
      <c r="B34" s="6">
        <v>44888.0</v>
      </c>
      <c r="C34" s="5">
        <v>183.015345586958</v>
      </c>
      <c r="D34" s="5">
        <v>149.669806734899</v>
      </c>
      <c r="E34" s="5">
        <v>210.429903128444</v>
      </c>
      <c r="F34" s="5">
        <v>183.015345586958</v>
      </c>
      <c r="G34" s="5">
        <v>183.015345586958</v>
      </c>
      <c r="H34" s="5">
        <v>-1.82297489833653</v>
      </c>
      <c r="I34" s="5">
        <v>-1.82297489833653</v>
      </c>
      <c r="J34" s="5">
        <v>-1.82297489833653</v>
      </c>
      <c r="K34" s="5">
        <v>-1.82297489833653</v>
      </c>
      <c r="L34" s="5">
        <v>-1.82297489833653</v>
      </c>
      <c r="M34" s="5">
        <v>-1.82297489833653</v>
      </c>
      <c r="N34" s="5">
        <v>0.0</v>
      </c>
      <c r="O34" s="5">
        <v>0.0</v>
      </c>
      <c r="P34" s="5">
        <v>0.0</v>
      </c>
      <c r="Q34" s="5">
        <v>181.192370688621</v>
      </c>
    </row>
    <row r="35">
      <c r="A35" s="5">
        <v>33.0</v>
      </c>
      <c r="B35" s="6">
        <v>44890.0</v>
      </c>
      <c r="C35" s="5">
        <v>181.589016955173</v>
      </c>
      <c r="D35" s="5">
        <v>149.128731538401</v>
      </c>
      <c r="E35" s="5">
        <v>209.227146219808</v>
      </c>
      <c r="F35" s="5">
        <v>181.589016955173</v>
      </c>
      <c r="G35" s="5">
        <v>181.589016955173</v>
      </c>
      <c r="H35" s="5">
        <v>-1.72026773238702</v>
      </c>
      <c r="I35" s="5">
        <v>-1.72026773238702</v>
      </c>
      <c r="J35" s="5">
        <v>-1.72026773238702</v>
      </c>
      <c r="K35" s="5">
        <v>-1.72026773238702</v>
      </c>
      <c r="L35" s="5">
        <v>-1.72026773238702</v>
      </c>
      <c r="M35" s="5">
        <v>-1.72026773238702</v>
      </c>
      <c r="N35" s="5">
        <v>0.0</v>
      </c>
      <c r="O35" s="5">
        <v>0.0</v>
      </c>
      <c r="P35" s="5">
        <v>0.0</v>
      </c>
      <c r="Q35" s="5">
        <v>179.868749222786</v>
      </c>
    </row>
    <row r="36">
      <c r="A36" s="5">
        <v>34.0</v>
      </c>
      <c r="B36" s="6">
        <v>44893.0</v>
      </c>
      <c r="C36" s="5">
        <v>179.449524007497</v>
      </c>
      <c r="D36" s="5">
        <v>149.82305671287</v>
      </c>
      <c r="E36" s="5">
        <v>208.565157142263</v>
      </c>
      <c r="F36" s="5">
        <v>179.449524007497</v>
      </c>
      <c r="G36" s="5">
        <v>179.449524007497</v>
      </c>
      <c r="H36" s="5">
        <v>0.0554746044241068</v>
      </c>
      <c r="I36" s="5">
        <v>0.0554746044241068</v>
      </c>
      <c r="J36" s="5">
        <v>0.0554746044241068</v>
      </c>
      <c r="K36" s="5">
        <v>0.0554746044241068</v>
      </c>
      <c r="L36" s="5">
        <v>0.0554746044241068</v>
      </c>
      <c r="M36" s="5">
        <v>0.0554746044241068</v>
      </c>
      <c r="N36" s="5">
        <v>0.0</v>
      </c>
      <c r="O36" s="5">
        <v>0.0</v>
      </c>
      <c r="P36" s="5">
        <v>0.0</v>
      </c>
      <c r="Q36" s="5">
        <v>179.504998611921</v>
      </c>
    </row>
    <row r="37">
      <c r="A37" s="5">
        <v>35.0</v>
      </c>
      <c r="B37" s="6">
        <v>44894.0</v>
      </c>
      <c r="C37" s="5">
        <v>178.736359691604</v>
      </c>
      <c r="D37" s="5">
        <v>147.715743391418</v>
      </c>
      <c r="E37" s="5">
        <v>208.698417429846</v>
      </c>
      <c r="F37" s="5">
        <v>178.736359691604</v>
      </c>
      <c r="G37" s="5">
        <v>178.736359691604</v>
      </c>
      <c r="H37" s="5">
        <v>-1.9561463986223</v>
      </c>
      <c r="I37" s="5">
        <v>-1.9561463986223</v>
      </c>
      <c r="J37" s="5">
        <v>-1.9561463986223</v>
      </c>
      <c r="K37" s="5">
        <v>-1.9561463986223</v>
      </c>
      <c r="L37" s="5">
        <v>-1.9561463986223</v>
      </c>
      <c r="M37" s="5">
        <v>-1.9561463986223</v>
      </c>
      <c r="N37" s="5">
        <v>0.0</v>
      </c>
      <c r="O37" s="5">
        <v>0.0</v>
      </c>
      <c r="P37" s="5">
        <v>0.0</v>
      </c>
      <c r="Q37" s="5">
        <v>176.780213292982</v>
      </c>
    </row>
    <row r="38">
      <c r="A38" s="5">
        <v>36.0</v>
      </c>
      <c r="B38" s="6">
        <v>44895.0</v>
      </c>
      <c r="C38" s="5">
        <v>178.023195375712</v>
      </c>
      <c r="D38" s="5">
        <v>144.335576559656</v>
      </c>
      <c r="E38" s="5">
        <v>204.737214494753</v>
      </c>
      <c r="F38" s="5">
        <v>178.023195375712</v>
      </c>
      <c r="G38" s="5">
        <v>178.023195375712</v>
      </c>
      <c r="H38" s="5">
        <v>-1.82297489833492</v>
      </c>
      <c r="I38" s="5">
        <v>-1.82297489833492</v>
      </c>
      <c r="J38" s="5">
        <v>-1.82297489833492</v>
      </c>
      <c r="K38" s="5">
        <v>-1.82297489833492</v>
      </c>
      <c r="L38" s="5">
        <v>-1.82297489833492</v>
      </c>
      <c r="M38" s="5">
        <v>-1.82297489833492</v>
      </c>
      <c r="N38" s="5">
        <v>0.0</v>
      </c>
      <c r="O38" s="5">
        <v>0.0</v>
      </c>
      <c r="P38" s="5">
        <v>0.0</v>
      </c>
      <c r="Q38" s="5">
        <v>176.200220477377</v>
      </c>
    </row>
    <row r="39">
      <c r="A39" s="5">
        <v>37.0</v>
      </c>
      <c r="B39" s="6">
        <v>44896.0</v>
      </c>
      <c r="C39" s="5">
        <v>177.31003105982</v>
      </c>
      <c r="D39" s="5">
        <v>144.040700738189</v>
      </c>
      <c r="E39" s="5">
        <v>204.665479583726</v>
      </c>
      <c r="F39" s="5">
        <v>177.31003105982</v>
      </c>
      <c r="G39" s="5">
        <v>177.31003105982</v>
      </c>
      <c r="H39" s="5">
        <v>-2.43415728730965</v>
      </c>
      <c r="I39" s="5">
        <v>-2.43415728730965</v>
      </c>
      <c r="J39" s="5">
        <v>-2.43415728730965</v>
      </c>
      <c r="K39" s="5">
        <v>-2.43415728730965</v>
      </c>
      <c r="L39" s="5">
        <v>-2.43415728730965</v>
      </c>
      <c r="M39" s="5">
        <v>-2.43415728730965</v>
      </c>
      <c r="N39" s="5">
        <v>0.0</v>
      </c>
      <c r="O39" s="5">
        <v>0.0</v>
      </c>
      <c r="P39" s="5">
        <v>0.0</v>
      </c>
      <c r="Q39" s="5">
        <v>174.87587377251</v>
      </c>
    </row>
    <row r="40">
      <c r="A40" s="5">
        <v>38.0</v>
      </c>
      <c r="B40" s="6">
        <v>44897.0</v>
      </c>
      <c r="C40" s="5">
        <v>176.596866743928</v>
      </c>
      <c r="D40" s="5">
        <v>145.362683529539</v>
      </c>
      <c r="E40" s="5">
        <v>205.60119141926</v>
      </c>
      <c r="F40" s="5">
        <v>176.596866743928</v>
      </c>
      <c r="G40" s="5">
        <v>176.596866743928</v>
      </c>
      <c r="H40" s="5">
        <v>-1.72026773238416</v>
      </c>
      <c r="I40" s="5">
        <v>-1.72026773238416</v>
      </c>
      <c r="J40" s="5">
        <v>-1.72026773238416</v>
      </c>
      <c r="K40" s="5">
        <v>-1.72026773238416</v>
      </c>
      <c r="L40" s="5">
        <v>-1.72026773238416</v>
      </c>
      <c r="M40" s="5">
        <v>-1.72026773238416</v>
      </c>
      <c r="N40" s="5">
        <v>0.0</v>
      </c>
      <c r="O40" s="5">
        <v>0.0</v>
      </c>
      <c r="P40" s="5">
        <v>0.0</v>
      </c>
      <c r="Q40" s="5">
        <v>174.876599011543</v>
      </c>
    </row>
    <row r="41">
      <c r="A41" s="5">
        <v>39.0</v>
      </c>
      <c r="B41" s="6">
        <v>44900.0</v>
      </c>
      <c r="C41" s="5">
        <v>174.457373796251</v>
      </c>
      <c r="D41" s="5">
        <v>142.379339518037</v>
      </c>
      <c r="E41" s="5">
        <v>204.41155020335</v>
      </c>
      <c r="F41" s="5">
        <v>174.457373796251</v>
      </c>
      <c r="G41" s="5">
        <v>174.457373796251</v>
      </c>
      <c r="H41" s="5">
        <v>0.0554746044205111</v>
      </c>
      <c r="I41" s="5">
        <v>0.0554746044205111</v>
      </c>
      <c r="J41" s="5">
        <v>0.0554746044205111</v>
      </c>
      <c r="K41" s="5">
        <v>0.0554746044205111</v>
      </c>
      <c r="L41" s="5">
        <v>0.0554746044205111</v>
      </c>
      <c r="M41" s="5">
        <v>0.0554746044205111</v>
      </c>
      <c r="N41" s="5">
        <v>0.0</v>
      </c>
      <c r="O41" s="5">
        <v>0.0</v>
      </c>
      <c r="P41" s="5">
        <v>0.0</v>
      </c>
      <c r="Q41" s="5">
        <v>174.512848400671</v>
      </c>
    </row>
    <row r="42">
      <c r="A42" s="5">
        <v>40.0</v>
      </c>
      <c r="B42" s="6">
        <v>44901.0</v>
      </c>
      <c r="C42" s="5">
        <v>173.744209480359</v>
      </c>
      <c r="D42" s="5">
        <v>141.61556640825</v>
      </c>
      <c r="E42" s="5">
        <v>202.877431805373</v>
      </c>
      <c r="F42" s="5">
        <v>173.744209480359</v>
      </c>
      <c r="G42" s="5">
        <v>173.744209480359</v>
      </c>
      <c r="H42" s="5">
        <v>-1.95614639862436</v>
      </c>
      <c r="I42" s="5">
        <v>-1.95614639862436</v>
      </c>
      <c r="J42" s="5">
        <v>-1.95614639862436</v>
      </c>
      <c r="K42" s="5">
        <v>-1.95614639862436</v>
      </c>
      <c r="L42" s="5">
        <v>-1.95614639862436</v>
      </c>
      <c r="M42" s="5">
        <v>-1.95614639862436</v>
      </c>
      <c r="N42" s="5">
        <v>0.0</v>
      </c>
      <c r="O42" s="5">
        <v>0.0</v>
      </c>
      <c r="P42" s="5">
        <v>0.0</v>
      </c>
      <c r="Q42" s="5">
        <v>171.788063081734</v>
      </c>
    </row>
    <row r="43">
      <c r="A43" s="5">
        <v>41.0</v>
      </c>
      <c r="B43" s="6">
        <v>44902.0</v>
      </c>
      <c r="C43" s="5">
        <v>173.093570020498</v>
      </c>
      <c r="D43" s="5">
        <v>138.703556342398</v>
      </c>
      <c r="E43" s="5">
        <v>199.35049746115</v>
      </c>
      <c r="F43" s="5">
        <v>173.093570020498</v>
      </c>
      <c r="G43" s="5">
        <v>173.093570020498</v>
      </c>
      <c r="H43" s="5">
        <v>-1.82297489833821</v>
      </c>
      <c r="I43" s="5">
        <v>-1.82297489833821</v>
      </c>
      <c r="J43" s="5">
        <v>-1.82297489833821</v>
      </c>
      <c r="K43" s="5">
        <v>-1.82297489833821</v>
      </c>
      <c r="L43" s="5">
        <v>-1.82297489833821</v>
      </c>
      <c r="M43" s="5">
        <v>-1.82297489833821</v>
      </c>
      <c r="N43" s="5">
        <v>0.0</v>
      </c>
      <c r="O43" s="5">
        <v>0.0</v>
      </c>
      <c r="P43" s="5">
        <v>0.0</v>
      </c>
      <c r="Q43" s="5">
        <v>171.27059512216</v>
      </c>
    </row>
    <row r="44">
      <c r="A44" s="5">
        <v>42.0</v>
      </c>
      <c r="B44" s="6">
        <v>44903.0</v>
      </c>
      <c r="C44" s="5">
        <v>172.442930560638</v>
      </c>
      <c r="D44" s="5">
        <v>140.394199586329</v>
      </c>
      <c r="E44" s="5">
        <v>198.207757300944</v>
      </c>
      <c r="F44" s="5">
        <v>172.442930560638</v>
      </c>
      <c r="G44" s="5">
        <v>172.442930560638</v>
      </c>
      <c r="H44" s="5">
        <v>-2.43415728730994</v>
      </c>
      <c r="I44" s="5">
        <v>-2.43415728730994</v>
      </c>
      <c r="J44" s="5">
        <v>-2.43415728730994</v>
      </c>
      <c r="K44" s="5">
        <v>-2.43415728730994</v>
      </c>
      <c r="L44" s="5">
        <v>-2.43415728730994</v>
      </c>
      <c r="M44" s="5">
        <v>-2.43415728730994</v>
      </c>
      <c r="N44" s="5">
        <v>0.0</v>
      </c>
      <c r="O44" s="5">
        <v>0.0</v>
      </c>
      <c r="P44" s="5">
        <v>0.0</v>
      </c>
      <c r="Q44" s="5">
        <v>170.008773273328</v>
      </c>
    </row>
    <row r="45">
      <c r="A45" s="5">
        <v>43.0</v>
      </c>
      <c r="B45" s="6">
        <v>44904.0</v>
      </c>
      <c r="C45" s="5">
        <v>171.792291100778</v>
      </c>
      <c r="D45" s="5">
        <v>141.36594740784</v>
      </c>
      <c r="E45" s="5">
        <v>200.402972555601</v>
      </c>
      <c r="F45" s="5">
        <v>171.792291100778</v>
      </c>
      <c r="G45" s="5">
        <v>171.792291100778</v>
      </c>
      <c r="H45" s="5">
        <v>-1.72026773239766</v>
      </c>
      <c r="I45" s="5">
        <v>-1.72026773239766</v>
      </c>
      <c r="J45" s="5">
        <v>-1.72026773239766</v>
      </c>
      <c r="K45" s="5">
        <v>-1.72026773239766</v>
      </c>
      <c r="L45" s="5">
        <v>-1.72026773239766</v>
      </c>
      <c r="M45" s="5">
        <v>-1.72026773239766</v>
      </c>
      <c r="N45" s="5">
        <v>0.0</v>
      </c>
      <c r="O45" s="5">
        <v>0.0</v>
      </c>
      <c r="P45" s="5">
        <v>0.0</v>
      </c>
      <c r="Q45" s="5">
        <v>170.07202336838</v>
      </c>
    </row>
    <row r="46">
      <c r="A46" s="5">
        <v>44.0</v>
      </c>
      <c r="B46" s="6">
        <v>44907.0</v>
      </c>
      <c r="C46" s="5">
        <v>169.840372721197</v>
      </c>
      <c r="D46" s="5">
        <v>140.126520858341</v>
      </c>
      <c r="E46" s="5">
        <v>198.418405914132</v>
      </c>
      <c r="F46" s="5">
        <v>169.840372721197</v>
      </c>
      <c r="G46" s="5">
        <v>169.840372721197</v>
      </c>
      <c r="H46" s="5">
        <v>0.0554746044195163</v>
      </c>
      <c r="I46" s="5">
        <v>0.0554746044195163</v>
      </c>
      <c r="J46" s="5">
        <v>0.0554746044195163</v>
      </c>
      <c r="K46" s="5">
        <v>0.0554746044195163</v>
      </c>
      <c r="L46" s="5">
        <v>0.0554746044195163</v>
      </c>
      <c r="M46" s="5">
        <v>0.0554746044195163</v>
      </c>
      <c r="N46" s="5">
        <v>0.0</v>
      </c>
      <c r="O46" s="5">
        <v>0.0</v>
      </c>
      <c r="P46" s="5">
        <v>0.0</v>
      </c>
      <c r="Q46" s="5">
        <v>169.895847325617</v>
      </c>
    </row>
    <row r="47">
      <c r="A47" s="5">
        <v>45.0</v>
      </c>
      <c r="B47" s="6">
        <v>44908.0</v>
      </c>
      <c r="C47" s="5">
        <v>169.189733261337</v>
      </c>
      <c r="D47" s="5">
        <v>134.504097371039</v>
      </c>
      <c r="E47" s="5">
        <v>197.282584602808</v>
      </c>
      <c r="F47" s="5">
        <v>169.189733261337</v>
      </c>
      <c r="G47" s="5">
        <v>169.189733261337</v>
      </c>
      <c r="H47" s="5">
        <v>-1.95614639862361</v>
      </c>
      <c r="I47" s="5">
        <v>-1.95614639862361</v>
      </c>
      <c r="J47" s="5">
        <v>-1.95614639862361</v>
      </c>
      <c r="K47" s="5">
        <v>-1.95614639862361</v>
      </c>
      <c r="L47" s="5">
        <v>-1.95614639862361</v>
      </c>
      <c r="M47" s="5">
        <v>-1.95614639862361</v>
      </c>
      <c r="N47" s="5">
        <v>0.0</v>
      </c>
      <c r="O47" s="5">
        <v>0.0</v>
      </c>
      <c r="P47" s="5">
        <v>0.0</v>
      </c>
      <c r="Q47" s="5">
        <v>167.233586862713</v>
      </c>
    </row>
    <row r="48">
      <c r="A48" s="5">
        <v>46.0</v>
      </c>
      <c r="B48" s="6">
        <v>44909.0</v>
      </c>
      <c r="C48" s="5">
        <v>168.539093801477</v>
      </c>
      <c r="D48" s="5">
        <v>137.744200783284</v>
      </c>
      <c r="E48" s="5">
        <v>196.966564062264</v>
      </c>
      <c r="F48" s="5">
        <v>168.539093801477</v>
      </c>
      <c r="G48" s="5">
        <v>168.539093801477</v>
      </c>
      <c r="H48" s="5">
        <v>-1.8229748983366</v>
      </c>
      <c r="I48" s="5">
        <v>-1.8229748983366</v>
      </c>
      <c r="J48" s="5">
        <v>-1.8229748983366</v>
      </c>
      <c r="K48" s="5">
        <v>-1.8229748983366</v>
      </c>
      <c r="L48" s="5">
        <v>-1.8229748983366</v>
      </c>
      <c r="M48" s="5">
        <v>-1.8229748983366</v>
      </c>
      <c r="N48" s="5">
        <v>0.0</v>
      </c>
      <c r="O48" s="5">
        <v>0.0</v>
      </c>
      <c r="P48" s="5">
        <v>0.0</v>
      </c>
      <c r="Q48" s="5">
        <v>166.71611890314</v>
      </c>
    </row>
    <row r="49">
      <c r="A49" s="5">
        <v>47.0</v>
      </c>
      <c r="B49" s="6">
        <v>44910.0</v>
      </c>
      <c r="C49" s="5">
        <v>167.888454341617</v>
      </c>
      <c r="D49" s="5">
        <v>135.682166977028</v>
      </c>
      <c r="E49" s="5">
        <v>196.780261928586</v>
      </c>
      <c r="F49" s="5">
        <v>167.888454341617</v>
      </c>
      <c r="G49" s="5">
        <v>167.888454341617</v>
      </c>
      <c r="H49" s="5">
        <v>-2.434157287305</v>
      </c>
      <c r="I49" s="5">
        <v>-2.434157287305</v>
      </c>
      <c r="J49" s="5">
        <v>-2.434157287305</v>
      </c>
      <c r="K49" s="5">
        <v>-2.434157287305</v>
      </c>
      <c r="L49" s="5">
        <v>-2.434157287305</v>
      </c>
      <c r="M49" s="5">
        <v>-2.434157287305</v>
      </c>
      <c r="N49" s="5">
        <v>0.0</v>
      </c>
      <c r="O49" s="5">
        <v>0.0</v>
      </c>
      <c r="P49" s="5">
        <v>0.0</v>
      </c>
      <c r="Q49" s="5">
        <v>165.454297054312</v>
      </c>
    </row>
    <row r="50">
      <c r="A50" s="5">
        <v>48.0</v>
      </c>
      <c r="B50" s="6">
        <v>44911.0</v>
      </c>
      <c r="C50" s="5">
        <v>167.237814881756</v>
      </c>
      <c r="D50" s="5">
        <v>136.530489614084</v>
      </c>
      <c r="E50" s="5">
        <v>196.176482118227</v>
      </c>
      <c r="F50" s="5">
        <v>167.237814881756</v>
      </c>
      <c r="G50" s="5">
        <v>167.237814881756</v>
      </c>
      <c r="H50" s="5">
        <v>-1.72026773239479</v>
      </c>
      <c r="I50" s="5">
        <v>-1.72026773239479</v>
      </c>
      <c r="J50" s="5">
        <v>-1.72026773239479</v>
      </c>
      <c r="K50" s="5">
        <v>-1.72026773239479</v>
      </c>
      <c r="L50" s="5">
        <v>-1.72026773239479</v>
      </c>
      <c r="M50" s="5">
        <v>-1.72026773239479</v>
      </c>
      <c r="N50" s="5">
        <v>0.0</v>
      </c>
      <c r="O50" s="5">
        <v>0.0</v>
      </c>
      <c r="P50" s="5">
        <v>0.0</v>
      </c>
      <c r="Q50" s="5">
        <v>165.517547149362</v>
      </c>
    </row>
    <row r="51">
      <c r="A51" s="5">
        <v>49.0</v>
      </c>
      <c r="B51" s="6">
        <v>44914.0</v>
      </c>
      <c r="C51" s="5">
        <v>165.591565642678</v>
      </c>
      <c r="D51" s="5">
        <v>133.243589674159</v>
      </c>
      <c r="E51" s="5">
        <v>195.378128242758</v>
      </c>
      <c r="F51" s="5">
        <v>165.591565642678</v>
      </c>
      <c r="G51" s="5">
        <v>165.591565642678</v>
      </c>
      <c r="H51" s="5">
        <v>0.05547460441332</v>
      </c>
      <c r="I51" s="5">
        <v>0.05547460441332</v>
      </c>
      <c r="J51" s="5">
        <v>0.05547460441332</v>
      </c>
      <c r="K51" s="5">
        <v>0.05547460441332</v>
      </c>
      <c r="L51" s="5">
        <v>0.05547460441332</v>
      </c>
      <c r="M51" s="5">
        <v>0.05547460441332</v>
      </c>
      <c r="N51" s="5">
        <v>0.0</v>
      </c>
      <c r="O51" s="5">
        <v>0.0</v>
      </c>
      <c r="P51" s="5">
        <v>0.0</v>
      </c>
      <c r="Q51" s="5">
        <v>165.647040247091</v>
      </c>
    </row>
    <row r="52">
      <c r="A52" s="5">
        <v>50.0</v>
      </c>
      <c r="B52" s="6">
        <v>44915.0</v>
      </c>
      <c r="C52" s="5">
        <v>165.042815896319</v>
      </c>
      <c r="D52" s="5">
        <v>130.067463915082</v>
      </c>
      <c r="E52" s="5">
        <v>193.34849343228</v>
      </c>
      <c r="F52" s="5">
        <v>165.042815896319</v>
      </c>
      <c r="G52" s="5">
        <v>165.042815896319</v>
      </c>
      <c r="H52" s="5">
        <v>-1.95614639862347</v>
      </c>
      <c r="I52" s="5">
        <v>-1.95614639862347</v>
      </c>
      <c r="J52" s="5">
        <v>-1.95614639862347</v>
      </c>
      <c r="K52" s="5">
        <v>-1.95614639862347</v>
      </c>
      <c r="L52" s="5">
        <v>-1.95614639862347</v>
      </c>
      <c r="M52" s="5">
        <v>-1.95614639862347</v>
      </c>
      <c r="N52" s="5">
        <v>0.0</v>
      </c>
      <c r="O52" s="5">
        <v>0.0</v>
      </c>
      <c r="P52" s="5">
        <v>0.0</v>
      </c>
      <c r="Q52" s="5">
        <v>163.086669497695</v>
      </c>
    </row>
    <row r="53">
      <c r="A53" s="5">
        <v>51.0</v>
      </c>
      <c r="B53" s="6">
        <v>44916.0</v>
      </c>
      <c r="C53" s="5">
        <v>164.494066149959</v>
      </c>
      <c r="D53" s="5">
        <v>131.936289473319</v>
      </c>
      <c r="E53" s="5">
        <v>193.321403457797</v>
      </c>
      <c r="F53" s="5">
        <v>164.494066149959</v>
      </c>
      <c r="G53" s="5">
        <v>164.494066149959</v>
      </c>
      <c r="H53" s="5">
        <v>-1.82297489833744</v>
      </c>
      <c r="I53" s="5">
        <v>-1.82297489833744</v>
      </c>
      <c r="J53" s="5">
        <v>-1.82297489833744</v>
      </c>
      <c r="K53" s="5">
        <v>-1.82297489833744</v>
      </c>
      <c r="L53" s="5">
        <v>-1.82297489833744</v>
      </c>
      <c r="M53" s="5">
        <v>-1.82297489833744</v>
      </c>
      <c r="N53" s="5">
        <v>0.0</v>
      </c>
      <c r="O53" s="5">
        <v>0.0</v>
      </c>
      <c r="P53" s="5">
        <v>0.0</v>
      </c>
      <c r="Q53" s="5">
        <v>162.671091251622</v>
      </c>
    </row>
    <row r="54">
      <c r="A54" s="5">
        <v>52.0</v>
      </c>
      <c r="B54" s="6">
        <v>44917.0</v>
      </c>
      <c r="C54" s="5">
        <v>163.9453164036</v>
      </c>
      <c r="D54" s="5">
        <v>130.704997973829</v>
      </c>
      <c r="E54" s="5">
        <v>191.4295964465</v>
      </c>
      <c r="F54" s="5">
        <v>163.9453164036</v>
      </c>
      <c r="G54" s="5">
        <v>163.9453164036</v>
      </c>
      <c r="H54" s="5">
        <v>-2.4341572873069</v>
      </c>
      <c r="I54" s="5">
        <v>-2.4341572873069</v>
      </c>
      <c r="J54" s="5">
        <v>-2.4341572873069</v>
      </c>
      <c r="K54" s="5">
        <v>-2.4341572873069</v>
      </c>
      <c r="L54" s="5">
        <v>-2.4341572873069</v>
      </c>
      <c r="M54" s="5">
        <v>-2.4341572873069</v>
      </c>
      <c r="N54" s="5">
        <v>0.0</v>
      </c>
      <c r="O54" s="5">
        <v>0.0</v>
      </c>
      <c r="P54" s="5">
        <v>0.0</v>
      </c>
      <c r="Q54" s="5">
        <v>161.511159116293</v>
      </c>
    </row>
    <row r="55">
      <c r="A55" s="5">
        <v>53.0</v>
      </c>
      <c r="B55" s="6">
        <v>44918.0</v>
      </c>
      <c r="C55" s="5">
        <v>163.39656665724</v>
      </c>
      <c r="D55" s="5">
        <v>132.239730949987</v>
      </c>
      <c r="E55" s="5">
        <v>190.57656884746</v>
      </c>
      <c r="F55" s="5">
        <v>163.39656665724</v>
      </c>
      <c r="G55" s="5">
        <v>163.39656665724</v>
      </c>
      <c r="H55" s="5">
        <v>-1.72026773239146</v>
      </c>
      <c r="I55" s="5">
        <v>-1.72026773239146</v>
      </c>
      <c r="J55" s="5">
        <v>-1.72026773239146</v>
      </c>
      <c r="K55" s="5">
        <v>-1.72026773239146</v>
      </c>
      <c r="L55" s="5">
        <v>-1.72026773239146</v>
      </c>
      <c r="M55" s="5">
        <v>-1.72026773239146</v>
      </c>
      <c r="N55" s="5">
        <v>0.0</v>
      </c>
      <c r="O55" s="5">
        <v>0.0</v>
      </c>
      <c r="P55" s="5">
        <v>0.0</v>
      </c>
      <c r="Q55" s="5">
        <v>161.676298924849</v>
      </c>
    </row>
    <row r="56">
      <c r="A56" s="5">
        <v>54.0</v>
      </c>
      <c r="B56" s="6">
        <v>44922.0</v>
      </c>
      <c r="C56" s="5">
        <v>161.201567671802</v>
      </c>
      <c r="D56" s="5">
        <v>129.788026819216</v>
      </c>
      <c r="E56" s="5">
        <v>191.439291457845</v>
      </c>
      <c r="F56" s="5">
        <v>161.201567671802</v>
      </c>
      <c r="G56" s="5">
        <v>161.201567671802</v>
      </c>
      <c r="H56" s="5">
        <v>-1.95614639862272</v>
      </c>
      <c r="I56" s="5">
        <v>-1.95614639862272</v>
      </c>
      <c r="J56" s="5">
        <v>-1.95614639862272</v>
      </c>
      <c r="K56" s="5">
        <v>-1.95614639862272</v>
      </c>
      <c r="L56" s="5">
        <v>-1.95614639862272</v>
      </c>
      <c r="M56" s="5">
        <v>-1.95614639862272</v>
      </c>
      <c r="N56" s="5">
        <v>0.0</v>
      </c>
      <c r="O56" s="5">
        <v>0.0</v>
      </c>
      <c r="P56" s="5">
        <v>0.0</v>
      </c>
      <c r="Q56" s="5">
        <v>159.245421273179</v>
      </c>
    </row>
    <row r="57">
      <c r="A57" s="5">
        <v>55.0</v>
      </c>
      <c r="B57" s="6">
        <v>44923.0</v>
      </c>
      <c r="C57" s="5">
        <v>160.652817925443</v>
      </c>
      <c r="D57" s="5">
        <v>127.878619419529</v>
      </c>
      <c r="E57" s="5">
        <v>189.352155975862</v>
      </c>
      <c r="F57" s="5">
        <v>160.652817925443</v>
      </c>
      <c r="G57" s="5">
        <v>160.652817925443</v>
      </c>
      <c r="H57" s="5">
        <v>-1.82297489833583</v>
      </c>
      <c r="I57" s="5">
        <v>-1.82297489833583</v>
      </c>
      <c r="J57" s="5">
        <v>-1.82297489833583</v>
      </c>
      <c r="K57" s="5">
        <v>-1.82297489833583</v>
      </c>
      <c r="L57" s="5">
        <v>-1.82297489833583</v>
      </c>
      <c r="M57" s="5">
        <v>-1.82297489833583</v>
      </c>
      <c r="N57" s="5">
        <v>0.0</v>
      </c>
      <c r="O57" s="5">
        <v>0.0</v>
      </c>
      <c r="P57" s="5">
        <v>0.0</v>
      </c>
      <c r="Q57" s="5">
        <v>158.829843027107</v>
      </c>
    </row>
    <row r="58">
      <c r="A58" s="5">
        <v>56.0</v>
      </c>
      <c r="B58" s="6">
        <v>44924.0</v>
      </c>
      <c r="C58" s="5">
        <v>160.104068179083</v>
      </c>
      <c r="D58" s="5">
        <v>127.909367610607</v>
      </c>
      <c r="E58" s="5">
        <v>187.173031071815</v>
      </c>
      <c r="F58" s="5">
        <v>160.104068179083</v>
      </c>
      <c r="G58" s="5">
        <v>160.104068179083</v>
      </c>
      <c r="H58" s="5">
        <v>-2.43415728730719</v>
      </c>
      <c r="I58" s="5">
        <v>-2.43415728730719</v>
      </c>
      <c r="J58" s="5">
        <v>-2.43415728730719</v>
      </c>
      <c r="K58" s="5">
        <v>-2.43415728730719</v>
      </c>
      <c r="L58" s="5">
        <v>-2.43415728730719</v>
      </c>
      <c r="M58" s="5">
        <v>-2.43415728730719</v>
      </c>
      <c r="N58" s="5">
        <v>0.0</v>
      </c>
      <c r="O58" s="5">
        <v>0.0</v>
      </c>
      <c r="P58" s="5">
        <v>0.0</v>
      </c>
      <c r="Q58" s="5">
        <v>157.669910891776</v>
      </c>
    </row>
    <row r="59">
      <c r="A59" s="5">
        <v>57.0</v>
      </c>
      <c r="B59" s="6">
        <v>44925.0</v>
      </c>
      <c r="C59" s="5">
        <v>159.943841616272</v>
      </c>
      <c r="D59" s="5">
        <v>129.487244653438</v>
      </c>
      <c r="E59" s="5">
        <v>186.299045942103</v>
      </c>
      <c r="F59" s="5">
        <v>159.943841616272</v>
      </c>
      <c r="G59" s="5">
        <v>159.943841616272</v>
      </c>
      <c r="H59" s="5">
        <v>-1.72026773238906</v>
      </c>
      <c r="I59" s="5">
        <v>-1.72026773238906</v>
      </c>
      <c r="J59" s="5">
        <v>-1.72026773238906</v>
      </c>
      <c r="K59" s="5">
        <v>-1.72026773238906</v>
      </c>
      <c r="L59" s="5">
        <v>-1.72026773238906</v>
      </c>
      <c r="M59" s="5">
        <v>-1.72026773238906</v>
      </c>
      <c r="N59" s="5">
        <v>0.0</v>
      </c>
      <c r="O59" s="5">
        <v>0.0</v>
      </c>
      <c r="P59" s="5">
        <v>0.0</v>
      </c>
      <c r="Q59" s="5">
        <v>158.223573883883</v>
      </c>
    </row>
    <row r="60">
      <c r="A60" s="5">
        <v>58.0</v>
      </c>
      <c r="B60" s="6">
        <v>44929.0</v>
      </c>
      <c r="C60" s="5">
        <v>159.302935365027</v>
      </c>
      <c r="D60" s="5">
        <v>128.237860406365</v>
      </c>
      <c r="E60" s="5">
        <v>188.373390942666</v>
      </c>
      <c r="F60" s="5">
        <v>159.302935365027</v>
      </c>
      <c r="G60" s="5">
        <v>159.302935365027</v>
      </c>
      <c r="H60" s="5">
        <v>-1.95614639862478</v>
      </c>
      <c r="I60" s="5">
        <v>-1.95614639862478</v>
      </c>
      <c r="J60" s="5">
        <v>-1.95614639862478</v>
      </c>
      <c r="K60" s="5">
        <v>-1.95614639862478</v>
      </c>
      <c r="L60" s="5">
        <v>-1.95614639862478</v>
      </c>
      <c r="M60" s="5">
        <v>-1.95614639862478</v>
      </c>
      <c r="N60" s="5">
        <v>0.0</v>
      </c>
      <c r="O60" s="5">
        <v>0.0</v>
      </c>
      <c r="P60" s="5">
        <v>0.0</v>
      </c>
      <c r="Q60" s="5">
        <v>157.346788966402</v>
      </c>
    </row>
    <row r="61">
      <c r="A61" s="5">
        <v>59.0</v>
      </c>
      <c r="B61" s="6">
        <v>44930.0</v>
      </c>
      <c r="C61" s="5">
        <v>159.142708802216</v>
      </c>
      <c r="D61" s="5">
        <v>128.383001578353</v>
      </c>
      <c r="E61" s="5">
        <v>186.5853984125</v>
      </c>
      <c r="F61" s="5">
        <v>159.142708802216</v>
      </c>
      <c r="G61" s="5">
        <v>159.142708802216</v>
      </c>
      <c r="H61" s="5">
        <v>-1.82297489833667</v>
      </c>
      <c r="I61" s="5">
        <v>-1.82297489833667</v>
      </c>
      <c r="J61" s="5">
        <v>-1.82297489833667</v>
      </c>
      <c r="K61" s="5">
        <v>-1.82297489833667</v>
      </c>
      <c r="L61" s="5">
        <v>-1.82297489833667</v>
      </c>
      <c r="M61" s="5">
        <v>-1.82297489833667</v>
      </c>
      <c r="N61" s="5">
        <v>0.0</v>
      </c>
      <c r="O61" s="5">
        <v>0.0</v>
      </c>
      <c r="P61" s="5">
        <v>0.0</v>
      </c>
      <c r="Q61" s="5">
        <v>157.319733903879</v>
      </c>
    </row>
    <row r="62">
      <c r="A62" s="5">
        <v>60.0</v>
      </c>
      <c r="B62" s="6">
        <v>44931.0</v>
      </c>
      <c r="C62" s="5">
        <v>158.982482239404</v>
      </c>
      <c r="D62" s="5">
        <v>126.321702539419</v>
      </c>
      <c r="E62" s="5">
        <v>185.029101192227</v>
      </c>
      <c r="F62" s="5">
        <v>158.982482239404</v>
      </c>
      <c r="G62" s="5">
        <v>158.982482239404</v>
      </c>
      <c r="H62" s="5">
        <v>-2.43415728730548</v>
      </c>
      <c r="I62" s="5">
        <v>-2.43415728730548</v>
      </c>
      <c r="J62" s="5">
        <v>-2.43415728730548</v>
      </c>
      <c r="K62" s="5">
        <v>-2.43415728730548</v>
      </c>
      <c r="L62" s="5">
        <v>-2.43415728730548</v>
      </c>
      <c r="M62" s="5">
        <v>-2.43415728730548</v>
      </c>
      <c r="N62" s="5">
        <v>0.0</v>
      </c>
      <c r="O62" s="5">
        <v>0.0</v>
      </c>
      <c r="P62" s="5">
        <v>0.0</v>
      </c>
      <c r="Q62" s="5">
        <v>156.548324952099</v>
      </c>
    </row>
    <row r="63">
      <c r="A63" s="5">
        <v>61.0</v>
      </c>
      <c r="B63" s="6">
        <v>44932.0</v>
      </c>
      <c r="C63" s="5">
        <v>158.822255676593</v>
      </c>
      <c r="D63" s="5">
        <v>128.159606604929</v>
      </c>
      <c r="E63" s="5">
        <v>188.34859008548</v>
      </c>
      <c r="F63" s="5">
        <v>158.822255676593</v>
      </c>
      <c r="G63" s="5">
        <v>158.822255676593</v>
      </c>
      <c r="H63" s="5">
        <v>-1.72026773238573</v>
      </c>
      <c r="I63" s="5">
        <v>-1.72026773238573</v>
      </c>
      <c r="J63" s="5">
        <v>-1.72026773238573</v>
      </c>
      <c r="K63" s="5">
        <v>-1.72026773238573</v>
      </c>
      <c r="L63" s="5">
        <v>-1.72026773238573</v>
      </c>
      <c r="M63" s="5">
        <v>-1.72026773238573</v>
      </c>
      <c r="N63" s="5">
        <v>0.0</v>
      </c>
      <c r="O63" s="5">
        <v>0.0</v>
      </c>
      <c r="P63" s="5">
        <v>0.0</v>
      </c>
      <c r="Q63" s="5">
        <v>157.101987944207</v>
      </c>
    </row>
    <row r="64">
      <c r="A64" s="5">
        <v>62.0</v>
      </c>
      <c r="B64" s="6">
        <v>44935.0</v>
      </c>
      <c r="C64" s="5">
        <v>158.341575988159</v>
      </c>
      <c r="D64" s="5">
        <v>126.893989001774</v>
      </c>
      <c r="E64" s="5">
        <v>186.566807171405</v>
      </c>
      <c r="F64" s="5">
        <v>158.341575988159</v>
      </c>
      <c r="G64" s="5">
        <v>158.341575988159</v>
      </c>
      <c r="H64" s="5">
        <v>0.0554746044077343</v>
      </c>
      <c r="I64" s="5">
        <v>0.0554746044077343</v>
      </c>
      <c r="J64" s="5">
        <v>0.0554746044077343</v>
      </c>
      <c r="K64" s="5">
        <v>0.0554746044077343</v>
      </c>
      <c r="L64" s="5">
        <v>0.0554746044077343</v>
      </c>
      <c r="M64" s="5">
        <v>0.0554746044077343</v>
      </c>
      <c r="N64" s="5">
        <v>0.0</v>
      </c>
      <c r="O64" s="5">
        <v>0.0</v>
      </c>
      <c r="P64" s="5">
        <v>0.0</v>
      </c>
      <c r="Q64" s="5">
        <v>158.397050592567</v>
      </c>
    </row>
    <row r="65">
      <c r="A65" s="5">
        <v>63.0</v>
      </c>
      <c r="B65" s="6">
        <v>44936.0</v>
      </c>
      <c r="C65" s="5">
        <v>158.181349425348</v>
      </c>
      <c r="D65" s="5">
        <v>125.839924147127</v>
      </c>
      <c r="E65" s="5">
        <v>187.209712139728</v>
      </c>
      <c r="F65" s="5">
        <v>158.181349425348</v>
      </c>
      <c r="G65" s="5">
        <v>158.181349425348</v>
      </c>
      <c r="H65" s="5">
        <v>-1.95614639862122</v>
      </c>
      <c r="I65" s="5">
        <v>-1.95614639862122</v>
      </c>
      <c r="J65" s="5">
        <v>-1.95614639862122</v>
      </c>
      <c r="K65" s="5">
        <v>-1.95614639862122</v>
      </c>
      <c r="L65" s="5">
        <v>-1.95614639862122</v>
      </c>
      <c r="M65" s="5">
        <v>-1.95614639862122</v>
      </c>
      <c r="N65" s="5">
        <v>0.0</v>
      </c>
      <c r="O65" s="5">
        <v>0.0</v>
      </c>
      <c r="P65" s="5">
        <v>0.0</v>
      </c>
      <c r="Q65" s="5">
        <v>156.225203026727</v>
      </c>
    </row>
    <row r="66">
      <c r="A66" s="5">
        <v>64.0</v>
      </c>
      <c r="B66" s="6">
        <v>44937.0</v>
      </c>
      <c r="C66" s="5">
        <v>158.021122862537</v>
      </c>
      <c r="D66" s="5">
        <v>124.175301585785</v>
      </c>
      <c r="E66" s="5">
        <v>185.597705115353</v>
      </c>
      <c r="F66" s="5">
        <v>158.021122862537</v>
      </c>
      <c r="G66" s="5">
        <v>158.021122862537</v>
      </c>
      <c r="H66" s="5">
        <v>-1.82297489833841</v>
      </c>
      <c r="I66" s="5">
        <v>-1.82297489833841</v>
      </c>
      <c r="J66" s="5">
        <v>-1.82297489833841</v>
      </c>
      <c r="K66" s="5">
        <v>-1.82297489833841</v>
      </c>
      <c r="L66" s="5">
        <v>-1.82297489833841</v>
      </c>
      <c r="M66" s="5">
        <v>-1.82297489833841</v>
      </c>
      <c r="N66" s="5">
        <v>0.0</v>
      </c>
      <c r="O66" s="5">
        <v>0.0</v>
      </c>
      <c r="P66" s="5">
        <v>0.0</v>
      </c>
      <c r="Q66" s="5">
        <v>156.198147964198</v>
      </c>
    </row>
    <row r="67">
      <c r="A67" s="5">
        <v>65.0</v>
      </c>
      <c r="B67" s="6">
        <v>44938.0</v>
      </c>
      <c r="C67" s="5">
        <v>158.290271912991</v>
      </c>
      <c r="D67" s="5">
        <v>123.711200270694</v>
      </c>
      <c r="E67" s="5">
        <v>185.514391611429</v>
      </c>
      <c r="F67" s="5">
        <v>158.290271912991</v>
      </c>
      <c r="G67" s="5">
        <v>158.290271912991</v>
      </c>
      <c r="H67" s="5">
        <v>-2.43415728730415</v>
      </c>
      <c r="I67" s="5">
        <v>-2.43415728730415</v>
      </c>
      <c r="J67" s="5">
        <v>-2.43415728730415</v>
      </c>
      <c r="K67" s="5">
        <v>-2.43415728730415</v>
      </c>
      <c r="L67" s="5">
        <v>-2.43415728730415</v>
      </c>
      <c r="M67" s="5">
        <v>-2.43415728730415</v>
      </c>
      <c r="N67" s="5">
        <v>0.0</v>
      </c>
      <c r="O67" s="5">
        <v>0.0</v>
      </c>
      <c r="P67" s="5">
        <v>0.0</v>
      </c>
      <c r="Q67" s="5">
        <v>155.856114625687</v>
      </c>
    </row>
    <row r="68">
      <c r="A68" s="5">
        <v>66.0</v>
      </c>
      <c r="B68" s="6">
        <v>44939.0</v>
      </c>
      <c r="C68" s="5">
        <v>158.559420963446</v>
      </c>
      <c r="D68" s="5">
        <v>127.561696083012</v>
      </c>
      <c r="E68" s="5">
        <v>185.144899401857</v>
      </c>
      <c r="F68" s="5">
        <v>158.559420963446</v>
      </c>
      <c r="G68" s="5">
        <v>158.559420963446</v>
      </c>
      <c r="H68" s="5">
        <v>-1.7202677323824</v>
      </c>
      <c r="I68" s="5">
        <v>-1.7202677323824</v>
      </c>
      <c r="J68" s="5">
        <v>-1.7202677323824</v>
      </c>
      <c r="K68" s="5">
        <v>-1.7202677323824</v>
      </c>
      <c r="L68" s="5">
        <v>-1.7202677323824</v>
      </c>
      <c r="M68" s="5">
        <v>-1.7202677323824</v>
      </c>
      <c r="N68" s="5">
        <v>0.0</v>
      </c>
      <c r="O68" s="5">
        <v>0.0</v>
      </c>
      <c r="P68" s="5">
        <v>0.0</v>
      </c>
      <c r="Q68" s="5">
        <v>156.839153231064</v>
      </c>
    </row>
    <row r="69">
      <c r="A69" s="5">
        <v>67.0</v>
      </c>
      <c r="B69" s="6">
        <v>44943.0</v>
      </c>
      <c r="C69" s="5">
        <v>159.636017165265</v>
      </c>
      <c r="D69" s="5">
        <v>128.230485214135</v>
      </c>
      <c r="E69" s="5">
        <v>188.256449660689</v>
      </c>
      <c r="F69" s="5">
        <v>159.636017165265</v>
      </c>
      <c r="G69" s="5">
        <v>159.636017165265</v>
      </c>
      <c r="H69" s="5">
        <v>-1.95614639862328</v>
      </c>
      <c r="I69" s="5">
        <v>-1.95614639862328</v>
      </c>
      <c r="J69" s="5">
        <v>-1.95614639862328</v>
      </c>
      <c r="K69" s="5">
        <v>-1.95614639862328</v>
      </c>
      <c r="L69" s="5">
        <v>-1.95614639862328</v>
      </c>
      <c r="M69" s="5">
        <v>-1.95614639862328</v>
      </c>
      <c r="N69" s="5">
        <v>0.0</v>
      </c>
      <c r="O69" s="5">
        <v>0.0</v>
      </c>
      <c r="P69" s="5">
        <v>0.0</v>
      </c>
      <c r="Q69" s="5">
        <v>157.679870766641</v>
      </c>
    </row>
    <row r="70">
      <c r="A70" s="5">
        <v>68.0</v>
      </c>
      <c r="B70" s="6">
        <v>44944.0</v>
      </c>
      <c r="C70" s="5">
        <v>159.905166215719</v>
      </c>
      <c r="D70" s="5">
        <v>129.222303934676</v>
      </c>
      <c r="E70" s="5">
        <v>188.681726699819</v>
      </c>
      <c r="F70" s="5">
        <v>159.905166215719</v>
      </c>
      <c r="G70" s="5">
        <v>159.905166215719</v>
      </c>
      <c r="H70" s="5">
        <v>-1.82297489833925</v>
      </c>
      <c r="I70" s="5">
        <v>-1.82297489833925</v>
      </c>
      <c r="J70" s="5">
        <v>-1.82297489833925</v>
      </c>
      <c r="K70" s="5">
        <v>-1.82297489833925</v>
      </c>
      <c r="L70" s="5">
        <v>-1.82297489833925</v>
      </c>
      <c r="M70" s="5">
        <v>-1.82297489833925</v>
      </c>
      <c r="N70" s="5">
        <v>0.0</v>
      </c>
      <c r="O70" s="5">
        <v>0.0</v>
      </c>
      <c r="P70" s="5">
        <v>0.0</v>
      </c>
      <c r="Q70" s="5">
        <v>158.08219131738</v>
      </c>
    </row>
    <row r="71">
      <c r="A71" s="5">
        <v>69.0</v>
      </c>
      <c r="B71" s="6">
        <v>44945.0</v>
      </c>
      <c r="C71" s="5">
        <v>160.174315266174</v>
      </c>
      <c r="D71" s="5">
        <v>127.701273033651</v>
      </c>
      <c r="E71" s="5">
        <v>187.421710395326</v>
      </c>
      <c r="F71" s="5">
        <v>160.174315266174</v>
      </c>
      <c r="G71" s="5">
        <v>160.174315266174</v>
      </c>
      <c r="H71" s="5">
        <v>-2.43415728730606</v>
      </c>
      <c r="I71" s="5">
        <v>-2.43415728730606</v>
      </c>
      <c r="J71" s="5">
        <v>-2.43415728730606</v>
      </c>
      <c r="K71" s="5">
        <v>-2.43415728730606</v>
      </c>
      <c r="L71" s="5">
        <v>-2.43415728730606</v>
      </c>
      <c r="M71" s="5">
        <v>-2.43415728730606</v>
      </c>
      <c r="N71" s="5">
        <v>0.0</v>
      </c>
      <c r="O71" s="5">
        <v>0.0</v>
      </c>
      <c r="P71" s="5">
        <v>0.0</v>
      </c>
      <c r="Q71" s="5">
        <v>157.740157978868</v>
      </c>
    </row>
    <row r="72">
      <c r="A72" s="5">
        <v>70.0</v>
      </c>
      <c r="B72" s="6">
        <v>44946.0</v>
      </c>
      <c r="C72" s="5">
        <v>160.443464316629</v>
      </c>
      <c r="D72" s="5">
        <v>128.38536790213</v>
      </c>
      <c r="E72" s="5">
        <v>190.441639604835</v>
      </c>
      <c r="F72" s="5">
        <v>160.443464316629</v>
      </c>
      <c r="G72" s="5">
        <v>160.443464316629</v>
      </c>
      <c r="H72" s="5">
        <v>-1.72026773237953</v>
      </c>
      <c r="I72" s="5">
        <v>-1.72026773237953</v>
      </c>
      <c r="J72" s="5">
        <v>-1.72026773237953</v>
      </c>
      <c r="K72" s="5">
        <v>-1.72026773237953</v>
      </c>
      <c r="L72" s="5">
        <v>-1.72026773237953</v>
      </c>
      <c r="M72" s="5">
        <v>-1.72026773237953</v>
      </c>
      <c r="N72" s="5">
        <v>0.0</v>
      </c>
      <c r="O72" s="5">
        <v>0.0</v>
      </c>
      <c r="P72" s="5">
        <v>0.0</v>
      </c>
      <c r="Q72" s="5">
        <v>158.723196584249</v>
      </c>
    </row>
    <row r="73">
      <c r="A73" s="5">
        <v>71.0</v>
      </c>
      <c r="B73" s="6">
        <v>44949.0</v>
      </c>
      <c r="C73" s="5">
        <v>161.250911467992</v>
      </c>
      <c r="D73" s="5">
        <v>133.11905923579</v>
      </c>
      <c r="E73" s="5">
        <v>189.846306182455</v>
      </c>
      <c r="F73" s="5">
        <v>161.250911467992</v>
      </c>
      <c r="G73" s="5">
        <v>161.250911467992</v>
      </c>
      <c r="H73" s="5">
        <v>0.0554746044170851</v>
      </c>
      <c r="I73" s="5">
        <v>0.0554746044170851</v>
      </c>
      <c r="J73" s="5">
        <v>0.0554746044170851</v>
      </c>
      <c r="K73" s="5">
        <v>0.0554746044170851</v>
      </c>
      <c r="L73" s="5">
        <v>0.0554746044170851</v>
      </c>
      <c r="M73" s="5">
        <v>0.0554746044170851</v>
      </c>
      <c r="N73" s="5">
        <v>0.0</v>
      </c>
      <c r="O73" s="5">
        <v>0.0</v>
      </c>
      <c r="P73" s="5">
        <v>0.0</v>
      </c>
      <c r="Q73" s="5">
        <v>161.30638607241</v>
      </c>
    </row>
    <row r="74">
      <c r="A74" s="5">
        <v>72.0</v>
      </c>
      <c r="B74" s="6">
        <v>44950.0</v>
      </c>
      <c r="C74" s="5">
        <v>161.520060518447</v>
      </c>
      <c r="D74" s="5">
        <v>128.441899582388</v>
      </c>
      <c r="E74" s="5">
        <v>186.304369627552</v>
      </c>
      <c r="F74" s="5">
        <v>161.520060518447</v>
      </c>
      <c r="G74" s="5">
        <v>161.520060518447</v>
      </c>
      <c r="H74" s="5">
        <v>-1.95614639862534</v>
      </c>
      <c r="I74" s="5">
        <v>-1.95614639862534</v>
      </c>
      <c r="J74" s="5">
        <v>-1.95614639862534</v>
      </c>
      <c r="K74" s="5">
        <v>-1.95614639862534</v>
      </c>
      <c r="L74" s="5">
        <v>-1.95614639862534</v>
      </c>
      <c r="M74" s="5">
        <v>-1.95614639862534</v>
      </c>
      <c r="N74" s="5">
        <v>0.0</v>
      </c>
      <c r="O74" s="5">
        <v>0.0</v>
      </c>
      <c r="P74" s="5">
        <v>0.0</v>
      </c>
      <c r="Q74" s="5">
        <v>159.563914119822</v>
      </c>
    </row>
    <row r="75">
      <c r="A75" s="5">
        <v>73.0</v>
      </c>
      <c r="B75" s="6">
        <v>44951.0</v>
      </c>
      <c r="C75" s="5">
        <v>161.918292061208</v>
      </c>
      <c r="D75" s="5">
        <v>130.056087474863</v>
      </c>
      <c r="E75" s="5">
        <v>188.49600248179</v>
      </c>
      <c r="F75" s="5">
        <v>161.918292061208</v>
      </c>
      <c r="G75" s="5">
        <v>161.918292061208</v>
      </c>
      <c r="H75" s="5">
        <v>-1.82297489833764</v>
      </c>
      <c r="I75" s="5">
        <v>-1.82297489833764</v>
      </c>
      <c r="J75" s="5">
        <v>-1.82297489833764</v>
      </c>
      <c r="K75" s="5">
        <v>-1.82297489833764</v>
      </c>
      <c r="L75" s="5">
        <v>-1.82297489833764</v>
      </c>
      <c r="M75" s="5">
        <v>-1.82297489833764</v>
      </c>
      <c r="N75" s="5">
        <v>0.0</v>
      </c>
      <c r="O75" s="5">
        <v>0.0</v>
      </c>
      <c r="P75" s="5">
        <v>0.0</v>
      </c>
      <c r="Q75" s="5">
        <v>160.09531716287</v>
      </c>
    </row>
    <row r="76">
      <c r="A76" s="5">
        <v>74.0</v>
      </c>
      <c r="B76" s="6">
        <v>44952.0</v>
      </c>
      <c r="C76" s="5">
        <v>162.316523603968</v>
      </c>
      <c r="D76" s="5">
        <v>129.316734562763</v>
      </c>
      <c r="E76" s="5">
        <v>190.360820618473</v>
      </c>
      <c r="F76" s="5">
        <v>162.316523603968</v>
      </c>
      <c r="G76" s="5">
        <v>162.316523603968</v>
      </c>
      <c r="H76" s="5">
        <v>-2.43415728730634</v>
      </c>
      <c r="I76" s="5">
        <v>-2.43415728730634</v>
      </c>
      <c r="J76" s="5">
        <v>-2.43415728730634</v>
      </c>
      <c r="K76" s="5">
        <v>-2.43415728730634</v>
      </c>
      <c r="L76" s="5">
        <v>-2.43415728730634</v>
      </c>
      <c r="M76" s="5">
        <v>-2.43415728730634</v>
      </c>
      <c r="N76" s="5">
        <v>0.0</v>
      </c>
      <c r="O76" s="5">
        <v>0.0</v>
      </c>
      <c r="P76" s="5">
        <v>0.0</v>
      </c>
      <c r="Q76" s="5">
        <v>159.882366316662</v>
      </c>
    </row>
    <row r="77">
      <c r="A77" s="5">
        <v>75.0</v>
      </c>
      <c r="B77" s="6">
        <v>44953.0</v>
      </c>
      <c r="C77" s="5">
        <v>162.714755146728</v>
      </c>
      <c r="D77" s="5">
        <v>130.923233281592</v>
      </c>
      <c r="E77" s="5">
        <v>191.578325449312</v>
      </c>
      <c r="F77" s="5">
        <v>162.714755146728</v>
      </c>
      <c r="G77" s="5">
        <v>162.714755146728</v>
      </c>
      <c r="H77" s="5">
        <v>-1.72026773239258</v>
      </c>
      <c r="I77" s="5">
        <v>-1.72026773239258</v>
      </c>
      <c r="J77" s="5">
        <v>-1.72026773239258</v>
      </c>
      <c r="K77" s="5">
        <v>-1.72026773239258</v>
      </c>
      <c r="L77" s="5">
        <v>-1.72026773239258</v>
      </c>
      <c r="M77" s="5">
        <v>-1.72026773239258</v>
      </c>
      <c r="N77" s="5">
        <v>0.0</v>
      </c>
      <c r="O77" s="5">
        <v>0.0</v>
      </c>
      <c r="P77" s="5">
        <v>0.0</v>
      </c>
      <c r="Q77" s="5">
        <v>160.994487414336</v>
      </c>
    </row>
    <row r="78">
      <c r="A78" s="5">
        <v>76.0</v>
      </c>
      <c r="B78" s="6">
        <v>44956.0</v>
      </c>
      <c r="C78" s="5">
        <v>163.90944977501</v>
      </c>
      <c r="D78" s="5">
        <v>135.567131537412</v>
      </c>
      <c r="E78" s="5">
        <v>193.593162078226</v>
      </c>
      <c r="F78" s="5">
        <v>163.90944977501</v>
      </c>
      <c r="G78" s="5">
        <v>163.90944977501</v>
      </c>
      <c r="H78" s="5">
        <v>0.0554746044160903</v>
      </c>
      <c r="I78" s="5">
        <v>0.0554746044160903</v>
      </c>
      <c r="J78" s="5">
        <v>0.0554746044160903</v>
      </c>
      <c r="K78" s="5">
        <v>0.0554746044160903</v>
      </c>
      <c r="L78" s="5">
        <v>0.0554746044160903</v>
      </c>
      <c r="M78" s="5">
        <v>0.0554746044160903</v>
      </c>
      <c r="N78" s="5">
        <v>0.0</v>
      </c>
      <c r="O78" s="5">
        <v>0.0</v>
      </c>
      <c r="P78" s="5">
        <v>0.0</v>
      </c>
      <c r="Q78" s="5">
        <v>163.964924379426</v>
      </c>
    </row>
    <row r="79">
      <c r="A79" s="5">
        <v>77.0</v>
      </c>
      <c r="B79" s="6">
        <v>44957.0</v>
      </c>
      <c r="C79" s="5">
        <v>164.30768131777</v>
      </c>
      <c r="D79" s="5">
        <v>131.797202104209</v>
      </c>
      <c r="E79" s="5">
        <v>192.836821957185</v>
      </c>
      <c r="F79" s="5">
        <v>164.30768131777</v>
      </c>
      <c r="G79" s="5">
        <v>164.30768131777</v>
      </c>
      <c r="H79" s="5">
        <v>-1.95614639862459</v>
      </c>
      <c r="I79" s="5">
        <v>-1.95614639862459</v>
      </c>
      <c r="J79" s="5">
        <v>-1.95614639862459</v>
      </c>
      <c r="K79" s="5">
        <v>-1.95614639862459</v>
      </c>
      <c r="L79" s="5">
        <v>-1.95614639862459</v>
      </c>
      <c r="M79" s="5">
        <v>-1.95614639862459</v>
      </c>
      <c r="N79" s="5">
        <v>0.0</v>
      </c>
      <c r="O79" s="5">
        <v>0.0</v>
      </c>
      <c r="P79" s="5">
        <v>0.0</v>
      </c>
      <c r="Q79" s="5">
        <v>162.351534919145</v>
      </c>
    </row>
    <row r="80">
      <c r="A80" s="5">
        <v>78.0</v>
      </c>
      <c r="B80" s="6">
        <v>44958.0</v>
      </c>
      <c r="C80" s="5">
        <v>164.70591286053</v>
      </c>
      <c r="D80" s="5">
        <v>133.577102616596</v>
      </c>
      <c r="E80" s="5">
        <v>194.982610046922</v>
      </c>
      <c r="F80" s="5">
        <v>164.70591286053</v>
      </c>
      <c r="G80" s="5">
        <v>164.70591286053</v>
      </c>
      <c r="H80" s="5">
        <v>-1.82297489833692</v>
      </c>
      <c r="I80" s="5">
        <v>-1.82297489833692</v>
      </c>
      <c r="J80" s="5">
        <v>-1.82297489833692</v>
      </c>
      <c r="K80" s="5">
        <v>-1.82297489833692</v>
      </c>
      <c r="L80" s="5">
        <v>-1.82297489833692</v>
      </c>
      <c r="M80" s="5">
        <v>-1.82297489833692</v>
      </c>
      <c r="N80" s="5">
        <v>0.0</v>
      </c>
      <c r="O80" s="5">
        <v>0.0</v>
      </c>
      <c r="P80" s="5">
        <v>0.0</v>
      </c>
      <c r="Q80" s="5">
        <v>162.882937962193</v>
      </c>
    </row>
    <row r="81">
      <c r="A81" s="5">
        <v>79.0</v>
      </c>
      <c r="B81" s="6">
        <v>44959.0</v>
      </c>
      <c r="C81" s="5">
        <v>165.104144403291</v>
      </c>
      <c r="D81" s="5">
        <v>133.78417395314</v>
      </c>
      <c r="E81" s="5">
        <v>193.260134855887</v>
      </c>
      <c r="F81" s="5">
        <v>165.104144403291</v>
      </c>
      <c r="G81" s="5">
        <v>165.104144403291</v>
      </c>
      <c r="H81" s="5">
        <v>-2.43415728730663</v>
      </c>
      <c r="I81" s="5">
        <v>-2.43415728730663</v>
      </c>
      <c r="J81" s="5">
        <v>-2.43415728730663</v>
      </c>
      <c r="K81" s="5">
        <v>-2.43415728730663</v>
      </c>
      <c r="L81" s="5">
        <v>-2.43415728730663</v>
      </c>
      <c r="M81" s="5">
        <v>-2.43415728730663</v>
      </c>
      <c r="N81" s="5">
        <v>0.0</v>
      </c>
      <c r="O81" s="5">
        <v>0.0</v>
      </c>
      <c r="P81" s="5">
        <v>0.0</v>
      </c>
      <c r="Q81" s="5">
        <v>162.669987115984</v>
      </c>
    </row>
    <row r="82">
      <c r="A82" s="5">
        <v>80.0</v>
      </c>
      <c r="B82" s="6">
        <v>44960.0</v>
      </c>
      <c r="C82" s="5">
        <v>165.502375946051</v>
      </c>
      <c r="D82" s="5">
        <v>135.17275297645</v>
      </c>
      <c r="E82" s="5">
        <v>193.330039204213</v>
      </c>
      <c r="F82" s="5">
        <v>165.502375946051</v>
      </c>
      <c r="G82" s="5">
        <v>165.502375946051</v>
      </c>
      <c r="H82" s="5">
        <v>-1.72026773239017</v>
      </c>
      <c r="I82" s="5">
        <v>-1.72026773239017</v>
      </c>
      <c r="J82" s="5">
        <v>-1.72026773239017</v>
      </c>
      <c r="K82" s="5">
        <v>-1.72026773239017</v>
      </c>
      <c r="L82" s="5">
        <v>-1.72026773239017</v>
      </c>
      <c r="M82" s="5">
        <v>-1.72026773239017</v>
      </c>
      <c r="N82" s="5">
        <v>0.0</v>
      </c>
      <c r="O82" s="5">
        <v>0.0</v>
      </c>
      <c r="P82" s="5">
        <v>0.0</v>
      </c>
      <c r="Q82" s="5">
        <v>163.782108213661</v>
      </c>
    </row>
    <row r="83">
      <c r="A83" s="5">
        <v>81.0</v>
      </c>
      <c r="B83" s="6">
        <v>44963.0</v>
      </c>
      <c r="C83" s="5">
        <v>166.697070571886</v>
      </c>
      <c r="D83" s="5">
        <v>135.843390558434</v>
      </c>
      <c r="E83" s="5">
        <v>196.080056495087</v>
      </c>
      <c r="F83" s="5">
        <v>166.697070571886</v>
      </c>
      <c r="G83" s="5">
        <v>166.697070571886</v>
      </c>
      <c r="H83" s="5">
        <v>0.0554746044124946</v>
      </c>
      <c r="I83" s="5">
        <v>0.0554746044124946</v>
      </c>
      <c r="J83" s="5">
        <v>0.0554746044124946</v>
      </c>
      <c r="K83" s="5">
        <v>0.0554746044124946</v>
      </c>
      <c r="L83" s="5">
        <v>0.0554746044124946</v>
      </c>
      <c r="M83" s="5">
        <v>0.0554746044124946</v>
      </c>
      <c r="N83" s="5">
        <v>0.0</v>
      </c>
      <c r="O83" s="5">
        <v>0.0</v>
      </c>
      <c r="P83" s="5">
        <v>0.0</v>
      </c>
      <c r="Q83" s="5">
        <v>166.752545176299</v>
      </c>
    </row>
    <row r="84">
      <c r="A84" s="5">
        <v>82.0</v>
      </c>
      <c r="B84" s="6">
        <v>44964.0</v>
      </c>
      <c r="C84" s="5">
        <v>167.095302113832</v>
      </c>
      <c r="D84" s="5">
        <v>135.957104967179</v>
      </c>
      <c r="E84" s="5">
        <v>195.530588457058</v>
      </c>
      <c r="F84" s="5">
        <v>167.095302113832</v>
      </c>
      <c r="G84" s="5">
        <v>167.095302113832</v>
      </c>
      <c r="H84" s="5">
        <v>-1.95614639862725</v>
      </c>
      <c r="I84" s="5">
        <v>-1.95614639862725</v>
      </c>
      <c r="J84" s="5">
        <v>-1.95614639862725</v>
      </c>
      <c r="K84" s="5">
        <v>-1.95614639862725</v>
      </c>
      <c r="L84" s="5">
        <v>-1.95614639862725</v>
      </c>
      <c r="M84" s="5">
        <v>-1.95614639862725</v>
      </c>
      <c r="N84" s="5">
        <v>0.0</v>
      </c>
      <c r="O84" s="5">
        <v>0.0</v>
      </c>
      <c r="P84" s="5">
        <v>0.0</v>
      </c>
      <c r="Q84" s="5">
        <v>165.139155715204</v>
      </c>
    </row>
    <row r="85">
      <c r="A85" s="5">
        <v>83.0</v>
      </c>
      <c r="B85" s="6">
        <v>44965.0</v>
      </c>
      <c r="C85" s="5">
        <v>167.493533655777</v>
      </c>
      <c r="D85" s="5">
        <v>138.966501576015</v>
      </c>
      <c r="E85" s="5">
        <v>195.798967942588</v>
      </c>
      <c r="F85" s="5">
        <v>167.493533655777</v>
      </c>
      <c r="G85" s="5">
        <v>167.493533655777</v>
      </c>
      <c r="H85" s="5">
        <v>-1.82297489833531</v>
      </c>
      <c r="I85" s="5">
        <v>-1.82297489833531</v>
      </c>
      <c r="J85" s="5">
        <v>-1.82297489833531</v>
      </c>
      <c r="K85" s="5">
        <v>-1.82297489833531</v>
      </c>
      <c r="L85" s="5">
        <v>-1.82297489833531</v>
      </c>
      <c r="M85" s="5">
        <v>-1.82297489833531</v>
      </c>
      <c r="N85" s="5">
        <v>0.0</v>
      </c>
      <c r="O85" s="5">
        <v>0.0</v>
      </c>
      <c r="P85" s="5">
        <v>0.0</v>
      </c>
      <c r="Q85" s="5">
        <v>165.670558757441</v>
      </c>
    </row>
    <row r="86">
      <c r="A86" s="5">
        <v>84.0</v>
      </c>
      <c r="B86" s="6">
        <v>44966.0</v>
      </c>
      <c r="C86" s="5">
        <v>167.891765197722</v>
      </c>
      <c r="D86" s="5">
        <v>135.524236110123</v>
      </c>
      <c r="E86" s="5">
        <v>193.0676011853</v>
      </c>
      <c r="F86" s="5">
        <v>167.891765197722</v>
      </c>
      <c r="G86" s="5">
        <v>167.891765197722</v>
      </c>
      <c r="H86" s="5">
        <v>-2.43415728730692</v>
      </c>
      <c r="I86" s="5">
        <v>-2.43415728730692</v>
      </c>
      <c r="J86" s="5">
        <v>-2.43415728730692</v>
      </c>
      <c r="K86" s="5">
        <v>-2.43415728730692</v>
      </c>
      <c r="L86" s="5">
        <v>-2.43415728730692</v>
      </c>
      <c r="M86" s="5">
        <v>-2.43415728730692</v>
      </c>
      <c r="N86" s="5">
        <v>0.0</v>
      </c>
      <c r="O86" s="5">
        <v>0.0</v>
      </c>
      <c r="P86" s="5">
        <v>0.0</v>
      </c>
      <c r="Q86" s="5">
        <v>165.457607910415</v>
      </c>
    </row>
    <row r="87">
      <c r="A87" s="5">
        <v>85.0</v>
      </c>
      <c r="B87" s="6">
        <v>44967.0</v>
      </c>
      <c r="C87" s="5">
        <v>168.289996739667</v>
      </c>
      <c r="D87" s="5">
        <v>135.942401558995</v>
      </c>
      <c r="E87" s="5">
        <v>194.848116558644</v>
      </c>
      <c r="F87" s="5">
        <v>168.289996739667</v>
      </c>
      <c r="G87" s="5">
        <v>168.289996739667</v>
      </c>
      <c r="H87" s="5">
        <v>-1.72026773238684</v>
      </c>
      <c r="I87" s="5">
        <v>-1.72026773238684</v>
      </c>
      <c r="J87" s="5">
        <v>-1.72026773238684</v>
      </c>
      <c r="K87" s="5">
        <v>-1.72026773238684</v>
      </c>
      <c r="L87" s="5">
        <v>-1.72026773238684</v>
      </c>
      <c r="M87" s="5">
        <v>-1.72026773238684</v>
      </c>
      <c r="N87" s="5">
        <v>0.0</v>
      </c>
      <c r="O87" s="5">
        <v>0.0</v>
      </c>
      <c r="P87" s="5">
        <v>0.0</v>
      </c>
      <c r="Q87" s="5">
        <v>166.56972900728</v>
      </c>
    </row>
    <row r="88">
      <c r="A88" s="5">
        <v>86.0</v>
      </c>
      <c r="B88" s="6">
        <v>44970.0</v>
      </c>
      <c r="C88" s="5">
        <v>169.484691365502</v>
      </c>
      <c r="D88" s="5">
        <v>140.078431559364</v>
      </c>
      <c r="E88" s="5">
        <v>198.474448069433</v>
      </c>
      <c r="F88" s="5">
        <v>169.484691365502</v>
      </c>
      <c r="G88" s="5">
        <v>169.484691365502</v>
      </c>
      <c r="H88" s="5">
        <v>0.0554746044088991</v>
      </c>
      <c r="I88" s="5">
        <v>0.0554746044088991</v>
      </c>
      <c r="J88" s="5">
        <v>0.0554746044088991</v>
      </c>
      <c r="K88" s="5">
        <v>0.0554746044088991</v>
      </c>
      <c r="L88" s="5">
        <v>0.0554746044088991</v>
      </c>
      <c r="M88" s="5">
        <v>0.0554746044088991</v>
      </c>
      <c r="N88" s="5">
        <v>0.0</v>
      </c>
      <c r="O88" s="5">
        <v>0.0</v>
      </c>
      <c r="P88" s="5">
        <v>0.0</v>
      </c>
      <c r="Q88" s="5">
        <v>169.540165969911</v>
      </c>
    </row>
    <row r="89">
      <c r="A89" s="5">
        <v>87.0</v>
      </c>
      <c r="B89" s="6">
        <v>44971.0</v>
      </c>
      <c r="C89" s="5">
        <v>169.882922907447</v>
      </c>
      <c r="D89" s="5">
        <v>139.185758178548</v>
      </c>
      <c r="E89" s="5">
        <v>198.925875373625</v>
      </c>
      <c r="F89" s="5">
        <v>169.882922907447</v>
      </c>
      <c r="G89" s="5">
        <v>169.882922907447</v>
      </c>
      <c r="H89" s="5">
        <v>-1.95614639862089</v>
      </c>
      <c r="I89" s="5">
        <v>-1.95614639862089</v>
      </c>
      <c r="J89" s="5">
        <v>-1.95614639862089</v>
      </c>
      <c r="K89" s="5">
        <v>-1.95614639862089</v>
      </c>
      <c r="L89" s="5">
        <v>-1.95614639862089</v>
      </c>
      <c r="M89" s="5">
        <v>-1.95614639862089</v>
      </c>
      <c r="N89" s="5">
        <v>0.0</v>
      </c>
      <c r="O89" s="5">
        <v>0.0</v>
      </c>
      <c r="P89" s="5">
        <v>0.0</v>
      </c>
      <c r="Q89" s="5">
        <v>167.926776508826</v>
      </c>
    </row>
    <row r="90">
      <c r="A90" s="5">
        <v>88.0</v>
      </c>
      <c r="B90" s="6">
        <v>44972.0</v>
      </c>
      <c r="C90" s="5">
        <v>170.281154449392</v>
      </c>
      <c r="D90" s="5">
        <v>137.654746418471</v>
      </c>
      <c r="E90" s="5">
        <v>196.357060950842</v>
      </c>
      <c r="F90" s="5">
        <v>170.281154449392</v>
      </c>
      <c r="G90" s="5">
        <v>170.281154449392</v>
      </c>
      <c r="H90" s="5">
        <v>-1.82297489833861</v>
      </c>
      <c r="I90" s="5">
        <v>-1.82297489833861</v>
      </c>
      <c r="J90" s="5">
        <v>-1.82297489833861</v>
      </c>
      <c r="K90" s="5">
        <v>-1.82297489833861</v>
      </c>
      <c r="L90" s="5">
        <v>-1.82297489833861</v>
      </c>
      <c r="M90" s="5">
        <v>-1.82297489833861</v>
      </c>
      <c r="N90" s="5">
        <v>0.0</v>
      </c>
      <c r="O90" s="5">
        <v>0.0</v>
      </c>
      <c r="P90" s="5">
        <v>0.0</v>
      </c>
      <c r="Q90" s="5">
        <v>168.458179551054</v>
      </c>
    </row>
    <row r="91">
      <c r="A91" s="5">
        <v>89.0</v>
      </c>
      <c r="B91" s="6">
        <v>44973.0</v>
      </c>
      <c r="C91" s="5">
        <v>170.679385996956</v>
      </c>
      <c r="D91" s="5">
        <v>140.843485788357</v>
      </c>
      <c r="E91" s="5">
        <v>198.498298423309</v>
      </c>
      <c r="F91" s="5">
        <v>170.679385996956</v>
      </c>
      <c r="G91" s="5">
        <v>170.679385996956</v>
      </c>
      <c r="H91" s="5">
        <v>-2.43415728730883</v>
      </c>
      <c r="I91" s="5">
        <v>-2.43415728730883</v>
      </c>
      <c r="J91" s="5">
        <v>-2.43415728730883</v>
      </c>
      <c r="K91" s="5">
        <v>-2.43415728730883</v>
      </c>
      <c r="L91" s="5">
        <v>-2.43415728730883</v>
      </c>
      <c r="M91" s="5">
        <v>-2.43415728730883</v>
      </c>
      <c r="N91" s="5">
        <v>0.0</v>
      </c>
      <c r="O91" s="5">
        <v>0.0</v>
      </c>
      <c r="P91" s="5">
        <v>0.0</v>
      </c>
      <c r="Q91" s="5">
        <v>168.245228709647</v>
      </c>
    </row>
    <row r="92">
      <c r="A92" s="5">
        <v>90.0</v>
      </c>
      <c r="B92" s="6">
        <v>44974.0</v>
      </c>
      <c r="C92" s="5">
        <v>171.077617544519</v>
      </c>
      <c r="D92" s="5">
        <v>141.526583767378</v>
      </c>
      <c r="E92" s="5">
        <v>199.686995926076</v>
      </c>
      <c r="F92" s="5">
        <v>171.077617544519</v>
      </c>
      <c r="G92" s="5">
        <v>171.077617544519</v>
      </c>
      <c r="H92" s="5">
        <v>-1.72026773238397</v>
      </c>
      <c r="I92" s="5">
        <v>-1.72026773238397</v>
      </c>
      <c r="J92" s="5">
        <v>-1.72026773238397</v>
      </c>
      <c r="K92" s="5">
        <v>-1.72026773238397</v>
      </c>
      <c r="L92" s="5">
        <v>-1.72026773238397</v>
      </c>
      <c r="M92" s="5">
        <v>-1.72026773238397</v>
      </c>
      <c r="N92" s="5">
        <v>0.0</v>
      </c>
      <c r="O92" s="5">
        <v>0.0</v>
      </c>
      <c r="P92" s="5">
        <v>0.0</v>
      </c>
      <c r="Q92" s="5">
        <v>169.357349812135</v>
      </c>
    </row>
    <row r="93">
      <c r="A93" s="5">
        <v>91.0</v>
      </c>
      <c r="B93" s="6">
        <v>44978.0</v>
      </c>
      <c r="C93" s="5">
        <v>172.670543734771</v>
      </c>
      <c r="D93" s="5">
        <v>142.407193761769</v>
      </c>
      <c r="E93" s="5">
        <v>199.337369006391</v>
      </c>
      <c r="F93" s="5">
        <v>172.670543734771</v>
      </c>
      <c r="G93" s="5">
        <v>172.670543734771</v>
      </c>
      <c r="H93" s="5">
        <v>-1.95614639862295</v>
      </c>
      <c r="I93" s="5">
        <v>-1.95614639862295</v>
      </c>
      <c r="J93" s="5">
        <v>-1.95614639862295</v>
      </c>
      <c r="K93" s="5">
        <v>-1.95614639862295</v>
      </c>
      <c r="L93" s="5">
        <v>-1.95614639862295</v>
      </c>
      <c r="M93" s="5">
        <v>-1.95614639862295</v>
      </c>
      <c r="N93" s="5">
        <v>0.0</v>
      </c>
      <c r="O93" s="5">
        <v>0.0</v>
      </c>
      <c r="P93" s="5">
        <v>0.0</v>
      </c>
      <c r="Q93" s="5">
        <v>170.714397336148</v>
      </c>
    </row>
    <row r="94">
      <c r="A94" s="5">
        <v>92.0</v>
      </c>
      <c r="B94" s="6">
        <v>44979.0</v>
      </c>
      <c r="C94" s="5">
        <v>173.068775282334</v>
      </c>
      <c r="D94" s="5">
        <v>142.456709514886</v>
      </c>
      <c r="E94" s="5">
        <v>200.727390275865</v>
      </c>
      <c r="F94" s="5">
        <v>173.068775282334</v>
      </c>
      <c r="G94" s="5">
        <v>173.068775282334</v>
      </c>
      <c r="H94" s="5">
        <v>-1.82297489833699</v>
      </c>
      <c r="I94" s="5">
        <v>-1.82297489833699</v>
      </c>
      <c r="J94" s="5">
        <v>-1.82297489833699</v>
      </c>
      <c r="K94" s="5">
        <v>-1.82297489833699</v>
      </c>
      <c r="L94" s="5">
        <v>-1.82297489833699</v>
      </c>
      <c r="M94" s="5">
        <v>-1.82297489833699</v>
      </c>
      <c r="N94" s="5">
        <v>0.0</v>
      </c>
      <c r="O94" s="5">
        <v>0.0</v>
      </c>
      <c r="P94" s="5">
        <v>0.0</v>
      </c>
      <c r="Q94" s="5">
        <v>171.245800383997</v>
      </c>
    </row>
    <row r="95">
      <c r="A95" s="5">
        <v>93.0</v>
      </c>
      <c r="B95" s="6">
        <v>44980.0</v>
      </c>
      <c r="C95" s="5">
        <v>173.467006829898</v>
      </c>
      <c r="D95" s="5">
        <v>141.460520376705</v>
      </c>
      <c r="E95" s="5">
        <v>199.229554128832</v>
      </c>
      <c r="F95" s="5">
        <v>173.467006829898</v>
      </c>
      <c r="G95" s="5">
        <v>173.467006829898</v>
      </c>
      <c r="H95" s="5">
        <v>-2.4341572873055</v>
      </c>
      <c r="I95" s="5">
        <v>-2.4341572873055</v>
      </c>
      <c r="J95" s="5">
        <v>-2.4341572873055</v>
      </c>
      <c r="K95" s="5">
        <v>-2.4341572873055</v>
      </c>
      <c r="L95" s="5">
        <v>-2.4341572873055</v>
      </c>
      <c r="M95" s="5">
        <v>-2.4341572873055</v>
      </c>
      <c r="N95" s="5">
        <v>0.0</v>
      </c>
      <c r="O95" s="5">
        <v>0.0</v>
      </c>
      <c r="P95" s="5">
        <v>0.0</v>
      </c>
      <c r="Q95" s="5">
        <v>171.032849542592</v>
      </c>
    </row>
    <row r="96">
      <c r="A96" s="5">
        <v>94.0</v>
      </c>
      <c r="B96" s="6">
        <v>44981.0</v>
      </c>
      <c r="C96" s="5">
        <v>173.865238377461</v>
      </c>
      <c r="D96" s="5">
        <v>143.677620588795</v>
      </c>
      <c r="E96" s="5">
        <v>201.868772375379</v>
      </c>
      <c r="F96" s="5">
        <v>173.865238377461</v>
      </c>
      <c r="G96" s="5">
        <v>173.865238377461</v>
      </c>
      <c r="H96" s="5">
        <v>-1.72026773239748</v>
      </c>
      <c r="I96" s="5">
        <v>-1.72026773239748</v>
      </c>
      <c r="J96" s="5">
        <v>-1.72026773239748</v>
      </c>
      <c r="K96" s="5">
        <v>-1.72026773239748</v>
      </c>
      <c r="L96" s="5">
        <v>-1.72026773239748</v>
      </c>
      <c r="M96" s="5">
        <v>-1.72026773239748</v>
      </c>
      <c r="N96" s="5">
        <v>0.0</v>
      </c>
      <c r="O96" s="5">
        <v>0.0</v>
      </c>
      <c r="P96" s="5">
        <v>0.0</v>
      </c>
      <c r="Q96" s="5">
        <v>172.144970645063</v>
      </c>
    </row>
    <row r="97">
      <c r="A97" s="5">
        <v>95.0</v>
      </c>
      <c r="B97" s="6">
        <v>44984.0</v>
      </c>
      <c r="C97" s="5">
        <v>175.05993302015</v>
      </c>
      <c r="D97" s="5">
        <v>146.571591656771</v>
      </c>
      <c r="E97" s="5">
        <v>205.393415245211</v>
      </c>
      <c r="F97" s="5">
        <v>175.05993302015</v>
      </c>
      <c r="G97" s="5">
        <v>175.05993302015</v>
      </c>
      <c r="H97" s="5">
        <v>0.0554746044043086</v>
      </c>
      <c r="I97" s="5">
        <v>0.0554746044043086</v>
      </c>
      <c r="J97" s="5">
        <v>0.0554746044043086</v>
      </c>
      <c r="K97" s="5">
        <v>0.0554746044043086</v>
      </c>
      <c r="L97" s="5">
        <v>0.0554746044043086</v>
      </c>
      <c r="M97" s="5">
        <v>0.0554746044043086</v>
      </c>
      <c r="N97" s="5">
        <v>0.0</v>
      </c>
      <c r="O97" s="5">
        <v>0.0</v>
      </c>
      <c r="P97" s="5">
        <v>0.0</v>
      </c>
      <c r="Q97" s="5">
        <v>175.115407624554</v>
      </c>
    </row>
    <row r="98">
      <c r="A98" s="5">
        <v>96.0</v>
      </c>
      <c r="B98" s="6">
        <v>44985.0</v>
      </c>
      <c r="C98" s="5">
        <v>175.458164567713</v>
      </c>
      <c r="D98" s="5">
        <v>140.79476634565</v>
      </c>
      <c r="E98" s="5">
        <v>204.427366838821</v>
      </c>
      <c r="F98" s="5">
        <v>175.458164567713</v>
      </c>
      <c r="G98" s="5">
        <v>175.458164567713</v>
      </c>
      <c r="H98" s="5">
        <v>-1.9561463986228</v>
      </c>
      <c r="I98" s="5">
        <v>-1.9561463986228</v>
      </c>
      <c r="J98" s="5">
        <v>-1.9561463986228</v>
      </c>
      <c r="K98" s="5">
        <v>-1.9561463986228</v>
      </c>
      <c r="L98" s="5">
        <v>-1.9561463986228</v>
      </c>
      <c r="M98" s="5">
        <v>-1.9561463986228</v>
      </c>
      <c r="N98" s="5">
        <v>0.0</v>
      </c>
      <c r="O98" s="5">
        <v>0.0</v>
      </c>
      <c r="P98" s="5">
        <v>0.0</v>
      </c>
      <c r="Q98" s="5">
        <v>173.50201816909</v>
      </c>
    </row>
    <row r="99">
      <c r="A99" s="5">
        <v>97.0</v>
      </c>
      <c r="B99" s="6">
        <v>44986.0</v>
      </c>
      <c r="C99" s="5">
        <v>175.856396114976</v>
      </c>
      <c r="D99" s="5">
        <v>143.460809594549</v>
      </c>
      <c r="E99" s="5">
        <v>203.895543015381</v>
      </c>
      <c r="F99" s="5">
        <v>175.856396114976</v>
      </c>
      <c r="G99" s="5">
        <v>175.856396114976</v>
      </c>
      <c r="H99" s="5">
        <v>-1.82297489833538</v>
      </c>
      <c r="I99" s="5">
        <v>-1.82297489833538</v>
      </c>
      <c r="J99" s="5">
        <v>-1.82297489833538</v>
      </c>
      <c r="K99" s="5">
        <v>-1.82297489833538</v>
      </c>
      <c r="L99" s="5">
        <v>-1.82297489833538</v>
      </c>
      <c r="M99" s="5">
        <v>-1.82297489833538</v>
      </c>
      <c r="N99" s="5">
        <v>0.0</v>
      </c>
      <c r="O99" s="5">
        <v>0.0</v>
      </c>
      <c r="P99" s="5">
        <v>0.0</v>
      </c>
      <c r="Q99" s="5">
        <v>174.033421216641</v>
      </c>
    </row>
    <row r="100">
      <c r="A100" s="5">
        <v>98.0</v>
      </c>
      <c r="B100" s="6">
        <v>44987.0</v>
      </c>
      <c r="C100" s="5">
        <v>176.254627662239</v>
      </c>
      <c r="D100" s="5">
        <v>145.113995630786</v>
      </c>
      <c r="E100" s="5">
        <v>199.999247389702</v>
      </c>
      <c r="F100" s="5">
        <v>176.254627662239</v>
      </c>
      <c r="G100" s="5">
        <v>176.254627662239</v>
      </c>
      <c r="H100" s="5">
        <v>-2.43415728730741</v>
      </c>
      <c r="I100" s="5">
        <v>-2.43415728730741</v>
      </c>
      <c r="J100" s="5">
        <v>-2.43415728730741</v>
      </c>
      <c r="K100" s="5">
        <v>-2.43415728730741</v>
      </c>
      <c r="L100" s="5">
        <v>-2.43415728730741</v>
      </c>
      <c r="M100" s="5">
        <v>-2.43415728730741</v>
      </c>
      <c r="N100" s="5">
        <v>0.0</v>
      </c>
      <c r="O100" s="5">
        <v>0.0</v>
      </c>
      <c r="P100" s="5">
        <v>0.0</v>
      </c>
      <c r="Q100" s="5">
        <v>173.820470374932</v>
      </c>
    </row>
    <row r="101">
      <c r="A101" s="5">
        <v>99.0</v>
      </c>
      <c r="B101" s="6">
        <v>44988.0</v>
      </c>
      <c r="C101" s="5">
        <v>176.652859209502</v>
      </c>
      <c r="D101" s="5">
        <v>145.088408433893</v>
      </c>
      <c r="E101" s="5">
        <v>204.38875624846</v>
      </c>
      <c r="F101" s="5">
        <v>176.652859209502</v>
      </c>
      <c r="G101" s="5">
        <v>176.652859209502</v>
      </c>
      <c r="H101" s="5">
        <v>-1.72026773239461</v>
      </c>
      <c r="I101" s="5">
        <v>-1.72026773239461</v>
      </c>
      <c r="J101" s="5">
        <v>-1.72026773239461</v>
      </c>
      <c r="K101" s="5">
        <v>-1.72026773239461</v>
      </c>
      <c r="L101" s="5">
        <v>-1.72026773239461</v>
      </c>
      <c r="M101" s="5">
        <v>-1.72026773239461</v>
      </c>
      <c r="N101" s="5">
        <v>0.0</v>
      </c>
      <c r="O101" s="5">
        <v>0.0</v>
      </c>
      <c r="P101" s="5">
        <v>0.0</v>
      </c>
      <c r="Q101" s="5">
        <v>174.932591477108</v>
      </c>
    </row>
    <row r="102">
      <c r="A102" s="5">
        <v>100.0</v>
      </c>
      <c r="B102" s="6">
        <v>44991.0</v>
      </c>
      <c r="C102" s="5">
        <v>177.847553851291</v>
      </c>
      <c r="D102" s="5">
        <v>150.751852205965</v>
      </c>
      <c r="E102" s="5">
        <v>210.067164723969</v>
      </c>
      <c r="F102" s="5">
        <v>177.847553851291</v>
      </c>
      <c r="G102" s="5">
        <v>177.847553851291</v>
      </c>
      <c r="H102" s="5">
        <v>0.055474604417255</v>
      </c>
      <c r="I102" s="5">
        <v>0.055474604417255</v>
      </c>
      <c r="J102" s="5">
        <v>0.055474604417255</v>
      </c>
      <c r="K102" s="5">
        <v>0.055474604417255</v>
      </c>
      <c r="L102" s="5">
        <v>0.055474604417255</v>
      </c>
      <c r="M102" s="5">
        <v>0.055474604417255</v>
      </c>
      <c r="N102" s="5">
        <v>0.0</v>
      </c>
      <c r="O102" s="5">
        <v>0.0</v>
      </c>
      <c r="P102" s="5">
        <v>0.0</v>
      </c>
      <c r="Q102" s="5">
        <v>177.903028455708</v>
      </c>
    </row>
    <row r="103">
      <c r="A103" s="5">
        <v>101.0</v>
      </c>
      <c r="B103" s="6">
        <v>44992.0</v>
      </c>
      <c r="C103" s="5">
        <v>178.245785398554</v>
      </c>
      <c r="D103" s="5">
        <v>146.372276981735</v>
      </c>
      <c r="E103" s="5">
        <v>206.020923761157</v>
      </c>
      <c r="F103" s="5">
        <v>178.245785398554</v>
      </c>
      <c r="G103" s="5">
        <v>178.245785398554</v>
      </c>
      <c r="H103" s="5">
        <v>-1.95614639862486</v>
      </c>
      <c r="I103" s="5">
        <v>-1.95614639862486</v>
      </c>
      <c r="J103" s="5">
        <v>-1.95614639862486</v>
      </c>
      <c r="K103" s="5">
        <v>-1.95614639862486</v>
      </c>
      <c r="L103" s="5">
        <v>-1.95614639862486</v>
      </c>
      <c r="M103" s="5">
        <v>-1.95614639862486</v>
      </c>
      <c r="N103" s="5">
        <v>0.0</v>
      </c>
      <c r="O103" s="5">
        <v>0.0</v>
      </c>
      <c r="P103" s="5">
        <v>0.0</v>
      </c>
      <c r="Q103" s="5">
        <v>176.289638999929</v>
      </c>
    </row>
    <row r="104">
      <c r="A104" s="5">
        <v>102.0</v>
      </c>
      <c r="B104" s="6">
        <v>44993.0</v>
      </c>
      <c r="C104" s="5">
        <v>178.644016945817</v>
      </c>
      <c r="D104" s="5">
        <v>146.898417224276</v>
      </c>
      <c r="E104" s="5">
        <v>204.137826764614</v>
      </c>
      <c r="F104" s="5">
        <v>178.644016945817</v>
      </c>
      <c r="G104" s="5">
        <v>178.644016945817</v>
      </c>
      <c r="H104" s="5">
        <v>-1.82297489833867</v>
      </c>
      <c r="I104" s="5">
        <v>-1.82297489833867</v>
      </c>
      <c r="J104" s="5">
        <v>-1.82297489833867</v>
      </c>
      <c r="K104" s="5">
        <v>-1.82297489833867</v>
      </c>
      <c r="L104" s="5">
        <v>-1.82297489833867</v>
      </c>
      <c r="M104" s="5">
        <v>-1.82297489833867</v>
      </c>
      <c r="N104" s="5">
        <v>0.0</v>
      </c>
      <c r="O104" s="5">
        <v>0.0</v>
      </c>
      <c r="P104" s="5">
        <v>0.0</v>
      </c>
      <c r="Q104" s="5">
        <v>176.821042047478</v>
      </c>
    </row>
    <row r="105">
      <c r="A105" s="5">
        <v>103.0</v>
      </c>
      <c r="B105" s="6">
        <v>44994.0</v>
      </c>
      <c r="C105" s="5">
        <v>179.04224849308</v>
      </c>
      <c r="D105" s="5">
        <v>146.267937509548</v>
      </c>
      <c r="E105" s="5">
        <v>206.791480985958</v>
      </c>
      <c r="F105" s="5">
        <v>179.04224849308</v>
      </c>
      <c r="G105" s="5">
        <v>179.04224849308</v>
      </c>
      <c r="H105" s="5">
        <v>-2.43415728730608</v>
      </c>
      <c r="I105" s="5">
        <v>-2.43415728730608</v>
      </c>
      <c r="J105" s="5">
        <v>-2.43415728730608</v>
      </c>
      <c r="K105" s="5">
        <v>-2.43415728730608</v>
      </c>
      <c r="L105" s="5">
        <v>-2.43415728730608</v>
      </c>
      <c r="M105" s="5">
        <v>-2.43415728730608</v>
      </c>
      <c r="N105" s="5">
        <v>0.0</v>
      </c>
      <c r="O105" s="5">
        <v>0.0</v>
      </c>
      <c r="P105" s="5">
        <v>0.0</v>
      </c>
      <c r="Q105" s="5">
        <v>176.608091205774</v>
      </c>
    </row>
    <row r="106">
      <c r="A106" s="5">
        <v>104.0</v>
      </c>
      <c r="B106" s="6">
        <v>44995.0</v>
      </c>
      <c r="C106" s="5">
        <v>179.440480053147</v>
      </c>
      <c r="D106" s="5">
        <v>148.136799053865</v>
      </c>
      <c r="E106" s="5">
        <v>206.632481082526</v>
      </c>
      <c r="F106" s="5">
        <v>179.440480053147</v>
      </c>
      <c r="G106" s="5">
        <v>179.440480053147</v>
      </c>
      <c r="H106" s="5">
        <v>-1.72026773239174</v>
      </c>
      <c r="I106" s="5">
        <v>-1.72026773239174</v>
      </c>
      <c r="J106" s="5">
        <v>-1.72026773239174</v>
      </c>
      <c r="K106" s="5">
        <v>-1.72026773239174</v>
      </c>
      <c r="L106" s="5">
        <v>-1.72026773239174</v>
      </c>
      <c r="M106" s="5">
        <v>-1.72026773239174</v>
      </c>
      <c r="N106" s="5">
        <v>0.0</v>
      </c>
      <c r="O106" s="5">
        <v>0.0</v>
      </c>
      <c r="P106" s="5">
        <v>0.0</v>
      </c>
      <c r="Q106" s="5">
        <v>177.720212320756</v>
      </c>
    </row>
    <row r="107">
      <c r="A107" s="5">
        <v>105.0</v>
      </c>
      <c r="B107" s="6">
        <v>44998.0</v>
      </c>
      <c r="C107" s="5">
        <v>180.63517473335</v>
      </c>
      <c r="D107" s="5">
        <v>150.861465879604</v>
      </c>
      <c r="E107" s="5">
        <v>211.935992265368</v>
      </c>
      <c r="F107" s="5">
        <v>180.63517473335</v>
      </c>
      <c r="G107" s="5">
        <v>180.63517473335</v>
      </c>
      <c r="H107" s="5">
        <v>0.0554746044136593</v>
      </c>
      <c r="I107" s="5">
        <v>0.0554746044136593</v>
      </c>
      <c r="J107" s="5">
        <v>0.0554746044136593</v>
      </c>
      <c r="K107" s="5">
        <v>0.0554746044136593</v>
      </c>
      <c r="L107" s="5">
        <v>0.0554746044136593</v>
      </c>
      <c r="M107" s="5">
        <v>0.0554746044136593</v>
      </c>
      <c r="N107" s="5">
        <v>0.0</v>
      </c>
      <c r="O107" s="5">
        <v>0.0</v>
      </c>
      <c r="P107" s="5">
        <v>0.0</v>
      </c>
      <c r="Q107" s="5">
        <v>180.690649337764</v>
      </c>
    </row>
    <row r="108">
      <c r="A108" s="5">
        <v>106.0</v>
      </c>
      <c r="B108" s="6">
        <v>44999.0</v>
      </c>
      <c r="C108" s="5">
        <v>181.033406293418</v>
      </c>
      <c r="D108" s="5">
        <v>150.380959530913</v>
      </c>
      <c r="E108" s="5">
        <v>209.929544750573</v>
      </c>
      <c r="F108" s="5">
        <v>181.033406293418</v>
      </c>
      <c r="G108" s="5">
        <v>181.033406293418</v>
      </c>
      <c r="H108" s="5">
        <v>-1.95614639862411</v>
      </c>
      <c r="I108" s="5">
        <v>-1.95614639862411</v>
      </c>
      <c r="J108" s="5">
        <v>-1.95614639862411</v>
      </c>
      <c r="K108" s="5">
        <v>-1.95614639862411</v>
      </c>
      <c r="L108" s="5">
        <v>-1.95614639862411</v>
      </c>
      <c r="M108" s="5">
        <v>-1.95614639862411</v>
      </c>
      <c r="N108" s="5">
        <v>0.0</v>
      </c>
      <c r="O108" s="5">
        <v>0.0</v>
      </c>
      <c r="P108" s="5">
        <v>0.0</v>
      </c>
      <c r="Q108" s="5">
        <v>179.077259894794</v>
      </c>
    </row>
    <row r="109">
      <c r="A109" s="5">
        <v>107.0</v>
      </c>
      <c r="B109" s="6">
        <v>45000.0</v>
      </c>
      <c r="C109" s="5">
        <v>181.431637853486</v>
      </c>
      <c r="D109" s="5">
        <v>150.186079403112</v>
      </c>
      <c r="E109" s="5">
        <v>209.964528434943</v>
      </c>
      <c r="F109" s="5">
        <v>181.431637853486</v>
      </c>
      <c r="G109" s="5">
        <v>181.431637853486</v>
      </c>
      <c r="H109" s="5">
        <v>-1.82297489833706</v>
      </c>
      <c r="I109" s="5">
        <v>-1.82297489833706</v>
      </c>
      <c r="J109" s="5">
        <v>-1.82297489833706</v>
      </c>
      <c r="K109" s="5">
        <v>-1.82297489833706</v>
      </c>
      <c r="L109" s="5">
        <v>-1.82297489833706</v>
      </c>
      <c r="M109" s="5">
        <v>-1.82297489833706</v>
      </c>
      <c r="N109" s="5">
        <v>0.0</v>
      </c>
      <c r="O109" s="5">
        <v>0.0</v>
      </c>
      <c r="P109" s="5">
        <v>0.0</v>
      </c>
      <c r="Q109" s="5">
        <v>179.608662955149</v>
      </c>
    </row>
    <row r="110">
      <c r="A110" s="5">
        <v>108.0</v>
      </c>
      <c r="B110" s="6">
        <v>45001.0</v>
      </c>
      <c r="C110" s="5">
        <v>181.829869413553</v>
      </c>
      <c r="D110" s="5">
        <v>148.37504763341</v>
      </c>
      <c r="E110" s="5">
        <v>209.017563361239</v>
      </c>
      <c r="F110" s="5">
        <v>181.829869413553</v>
      </c>
      <c r="G110" s="5">
        <v>181.829869413553</v>
      </c>
      <c r="H110" s="5">
        <v>-2.43415728730798</v>
      </c>
      <c r="I110" s="5">
        <v>-2.43415728730798</v>
      </c>
      <c r="J110" s="5">
        <v>-2.43415728730798</v>
      </c>
      <c r="K110" s="5">
        <v>-2.43415728730798</v>
      </c>
      <c r="L110" s="5">
        <v>-2.43415728730798</v>
      </c>
      <c r="M110" s="5">
        <v>-2.43415728730798</v>
      </c>
      <c r="N110" s="5">
        <v>0.0</v>
      </c>
      <c r="O110" s="5">
        <v>0.0</v>
      </c>
      <c r="P110" s="5">
        <v>0.0</v>
      </c>
      <c r="Q110" s="5">
        <v>179.395712126245</v>
      </c>
    </row>
    <row r="111">
      <c r="A111" s="5">
        <v>109.0</v>
      </c>
      <c r="B111" s="6">
        <v>45002.0</v>
      </c>
      <c r="C111" s="5">
        <v>182.228100973621</v>
      </c>
      <c r="D111" s="5">
        <v>150.539396419319</v>
      </c>
      <c r="E111" s="5">
        <v>208.754036459507</v>
      </c>
      <c r="F111" s="5">
        <v>182.228100973621</v>
      </c>
      <c r="G111" s="5">
        <v>182.228100973621</v>
      </c>
      <c r="H111" s="5">
        <v>-1.72026773238887</v>
      </c>
      <c r="I111" s="5">
        <v>-1.72026773238887</v>
      </c>
      <c r="J111" s="5">
        <v>-1.72026773238887</v>
      </c>
      <c r="K111" s="5">
        <v>-1.72026773238887</v>
      </c>
      <c r="L111" s="5">
        <v>-1.72026773238887</v>
      </c>
      <c r="M111" s="5">
        <v>-1.72026773238887</v>
      </c>
      <c r="N111" s="5">
        <v>0.0</v>
      </c>
      <c r="O111" s="5">
        <v>0.0</v>
      </c>
      <c r="P111" s="5">
        <v>0.0</v>
      </c>
      <c r="Q111" s="5">
        <v>180.507833241232</v>
      </c>
    </row>
    <row r="112">
      <c r="A112" s="5">
        <v>110.0</v>
      </c>
      <c r="B112" s="6">
        <v>45005.0</v>
      </c>
      <c r="C112" s="5">
        <v>183.422795653824</v>
      </c>
      <c r="D112" s="5">
        <v>154.161024590606</v>
      </c>
      <c r="E112" s="5">
        <v>213.414930163448</v>
      </c>
      <c r="F112" s="5">
        <v>183.422795653824</v>
      </c>
      <c r="G112" s="5">
        <v>183.422795653824</v>
      </c>
      <c r="H112" s="5">
        <v>0.055474604407463</v>
      </c>
      <c r="I112" s="5">
        <v>0.055474604407463</v>
      </c>
      <c r="J112" s="5">
        <v>0.055474604407463</v>
      </c>
      <c r="K112" s="5">
        <v>0.055474604407463</v>
      </c>
      <c r="L112" s="5">
        <v>0.055474604407463</v>
      </c>
      <c r="M112" s="5">
        <v>0.055474604407463</v>
      </c>
      <c r="N112" s="5">
        <v>0.0</v>
      </c>
      <c r="O112" s="5">
        <v>0.0</v>
      </c>
      <c r="P112" s="5">
        <v>0.0</v>
      </c>
      <c r="Q112" s="5">
        <v>183.478270258231</v>
      </c>
    </row>
    <row r="113">
      <c r="A113" s="5">
        <v>111.0</v>
      </c>
      <c r="B113" s="6">
        <v>45006.0</v>
      </c>
      <c r="C113" s="5">
        <v>183.821027213891</v>
      </c>
      <c r="D113" s="5">
        <v>152.248166867165</v>
      </c>
      <c r="E113" s="5">
        <v>212.065933989069</v>
      </c>
      <c r="F113" s="5">
        <v>183.821027213891</v>
      </c>
      <c r="G113" s="5">
        <v>183.821027213891</v>
      </c>
      <c r="H113" s="5">
        <v>-1.95614639862336</v>
      </c>
      <c r="I113" s="5">
        <v>-1.95614639862336</v>
      </c>
      <c r="J113" s="5">
        <v>-1.95614639862336</v>
      </c>
      <c r="K113" s="5">
        <v>-1.95614639862336</v>
      </c>
      <c r="L113" s="5">
        <v>-1.95614639862336</v>
      </c>
      <c r="M113" s="5">
        <v>-1.95614639862336</v>
      </c>
      <c r="N113" s="5">
        <v>0.0</v>
      </c>
      <c r="O113" s="5">
        <v>0.0</v>
      </c>
      <c r="P113" s="5">
        <v>0.0</v>
      </c>
      <c r="Q113" s="5">
        <v>181.864880815268</v>
      </c>
    </row>
    <row r="114">
      <c r="A114" s="5">
        <v>112.0</v>
      </c>
      <c r="B114" s="6">
        <v>45007.0</v>
      </c>
      <c r="C114" s="5">
        <v>184.219258791505</v>
      </c>
      <c r="D114" s="5">
        <v>151.006725250206</v>
      </c>
      <c r="E114" s="5">
        <v>210.644650079526</v>
      </c>
      <c r="F114" s="5">
        <v>184.219258791505</v>
      </c>
      <c r="G114" s="5">
        <v>184.219258791505</v>
      </c>
      <c r="H114" s="5">
        <v>-1.82297489833635</v>
      </c>
      <c r="I114" s="5">
        <v>-1.82297489833635</v>
      </c>
      <c r="J114" s="5">
        <v>-1.82297489833635</v>
      </c>
      <c r="K114" s="5">
        <v>-1.82297489833635</v>
      </c>
      <c r="L114" s="5">
        <v>-1.82297489833635</v>
      </c>
      <c r="M114" s="5">
        <v>-1.82297489833635</v>
      </c>
      <c r="N114" s="5">
        <v>0.0</v>
      </c>
      <c r="O114" s="5">
        <v>0.0</v>
      </c>
      <c r="P114" s="5">
        <v>0.0</v>
      </c>
      <c r="Q114" s="5">
        <v>182.396283893169</v>
      </c>
    </row>
    <row r="115">
      <c r="A115" s="5">
        <v>113.0</v>
      </c>
      <c r="B115" s="6">
        <v>45008.0</v>
      </c>
      <c r="C115" s="5">
        <v>184.617490369119</v>
      </c>
      <c r="D115" s="5">
        <v>151.586564079816</v>
      </c>
      <c r="E115" s="5">
        <v>211.860312486865</v>
      </c>
      <c r="F115" s="5">
        <v>184.617490369119</v>
      </c>
      <c r="G115" s="5">
        <v>184.617490369119</v>
      </c>
      <c r="H115" s="5">
        <v>-2.43415728730989</v>
      </c>
      <c r="I115" s="5">
        <v>-2.43415728730989</v>
      </c>
      <c r="J115" s="5">
        <v>-2.43415728730989</v>
      </c>
      <c r="K115" s="5">
        <v>-2.43415728730989</v>
      </c>
      <c r="L115" s="5">
        <v>-2.43415728730989</v>
      </c>
      <c r="M115" s="5">
        <v>-2.43415728730989</v>
      </c>
      <c r="N115" s="5">
        <v>0.0</v>
      </c>
      <c r="O115" s="5">
        <v>0.0</v>
      </c>
      <c r="P115" s="5">
        <v>0.0</v>
      </c>
      <c r="Q115" s="5">
        <v>182.183333081809</v>
      </c>
    </row>
    <row r="116">
      <c r="A116" s="5">
        <v>114.0</v>
      </c>
      <c r="B116" s="6">
        <v>45009.0</v>
      </c>
      <c r="C116" s="5">
        <v>185.015721946733</v>
      </c>
      <c r="D116" s="5">
        <v>154.189844878126</v>
      </c>
      <c r="E116" s="5">
        <v>214.609861483581</v>
      </c>
      <c r="F116" s="5">
        <v>185.015721946733</v>
      </c>
      <c r="G116" s="5">
        <v>185.015721946733</v>
      </c>
      <c r="H116" s="5">
        <v>-1.72026773238554</v>
      </c>
      <c r="I116" s="5">
        <v>-1.72026773238554</v>
      </c>
      <c r="J116" s="5">
        <v>-1.72026773238554</v>
      </c>
      <c r="K116" s="5">
        <v>-1.72026773238554</v>
      </c>
      <c r="L116" s="5">
        <v>-1.72026773238554</v>
      </c>
      <c r="M116" s="5">
        <v>-1.72026773238554</v>
      </c>
      <c r="N116" s="5">
        <v>0.0</v>
      </c>
      <c r="O116" s="5">
        <v>0.0</v>
      </c>
      <c r="P116" s="5">
        <v>0.0</v>
      </c>
      <c r="Q116" s="5">
        <v>183.295454214348</v>
      </c>
    </row>
    <row r="117">
      <c r="A117" s="5">
        <v>115.0</v>
      </c>
      <c r="B117" s="6">
        <v>45012.0</v>
      </c>
      <c r="C117" s="5">
        <v>186.210416679575</v>
      </c>
      <c r="D117" s="5">
        <v>155.745346951481</v>
      </c>
      <c r="E117" s="5">
        <v>215.361014832352</v>
      </c>
      <c r="F117" s="5">
        <v>186.210416679575</v>
      </c>
      <c r="G117" s="5">
        <v>186.210416679575</v>
      </c>
      <c r="H117" s="5">
        <v>0.0554746044230101</v>
      </c>
      <c r="I117" s="5">
        <v>0.0554746044230101</v>
      </c>
      <c r="J117" s="5">
        <v>0.0554746044230101</v>
      </c>
      <c r="K117" s="5">
        <v>0.0554746044230101</v>
      </c>
      <c r="L117" s="5">
        <v>0.0554746044230101</v>
      </c>
      <c r="M117" s="5">
        <v>0.0554746044230101</v>
      </c>
      <c r="N117" s="5">
        <v>0.0</v>
      </c>
      <c r="O117" s="5">
        <v>0.0</v>
      </c>
      <c r="P117" s="5">
        <v>0.0</v>
      </c>
      <c r="Q117" s="5">
        <v>186.265891283998</v>
      </c>
    </row>
    <row r="118">
      <c r="A118" s="5">
        <v>116.0</v>
      </c>
      <c r="B118" s="6">
        <v>45013.0</v>
      </c>
      <c r="C118" s="5">
        <v>186.608648257189</v>
      </c>
      <c r="D118" s="5">
        <v>154.881679401915</v>
      </c>
      <c r="E118" s="5">
        <v>215.087134970095</v>
      </c>
      <c r="F118" s="5">
        <v>186.608648257189</v>
      </c>
      <c r="G118" s="5">
        <v>186.608648257189</v>
      </c>
      <c r="H118" s="5">
        <v>-1.95614639862262</v>
      </c>
      <c r="I118" s="5">
        <v>-1.95614639862262</v>
      </c>
      <c r="J118" s="5">
        <v>-1.95614639862262</v>
      </c>
      <c r="K118" s="5">
        <v>-1.95614639862262</v>
      </c>
      <c r="L118" s="5">
        <v>-1.95614639862262</v>
      </c>
      <c r="M118" s="5">
        <v>-1.95614639862262</v>
      </c>
      <c r="N118" s="5">
        <v>0.0</v>
      </c>
      <c r="O118" s="5">
        <v>0.0</v>
      </c>
      <c r="P118" s="5">
        <v>0.0</v>
      </c>
      <c r="Q118" s="5">
        <v>184.652501858567</v>
      </c>
    </row>
    <row r="119">
      <c r="A119" s="5">
        <v>117.0</v>
      </c>
      <c r="B119" s="6">
        <v>45014.0</v>
      </c>
      <c r="C119" s="5">
        <v>187.006879834803</v>
      </c>
      <c r="D119" s="5">
        <v>156.005508760324</v>
      </c>
      <c r="E119" s="5">
        <v>215.150154764493</v>
      </c>
      <c r="F119" s="5">
        <v>187.006879834803</v>
      </c>
      <c r="G119" s="5">
        <v>187.006879834803</v>
      </c>
      <c r="H119" s="5">
        <v>-1.82297489833473</v>
      </c>
      <c r="I119" s="5">
        <v>-1.82297489833473</v>
      </c>
      <c r="J119" s="5">
        <v>-1.82297489833473</v>
      </c>
      <c r="K119" s="5">
        <v>-1.82297489833473</v>
      </c>
      <c r="L119" s="5">
        <v>-1.82297489833473</v>
      </c>
      <c r="M119" s="5">
        <v>-1.82297489833473</v>
      </c>
      <c r="N119" s="5">
        <v>0.0</v>
      </c>
      <c r="O119" s="5">
        <v>0.0</v>
      </c>
      <c r="P119" s="5">
        <v>0.0</v>
      </c>
      <c r="Q119" s="5">
        <v>185.183904936468</v>
      </c>
    </row>
    <row r="120">
      <c r="A120" s="5">
        <v>118.0</v>
      </c>
      <c r="B120" s="6">
        <v>45015.0</v>
      </c>
      <c r="C120" s="5">
        <v>187.405111412417</v>
      </c>
      <c r="D120" s="5">
        <v>155.163675421792</v>
      </c>
      <c r="E120" s="5">
        <v>214.77687221706</v>
      </c>
      <c r="F120" s="5">
        <v>187.405111412417</v>
      </c>
      <c r="G120" s="5">
        <v>187.405111412417</v>
      </c>
      <c r="H120" s="5">
        <v>-2.43415728730494</v>
      </c>
      <c r="I120" s="5">
        <v>-2.43415728730494</v>
      </c>
      <c r="J120" s="5">
        <v>-2.43415728730494</v>
      </c>
      <c r="K120" s="5">
        <v>-2.43415728730494</v>
      </c>
      <c r="L120" s="5">
        <v>-2.43415728730494</v>
      </c>
      <c r="M120" s="5">
        <v>-2.43415728730494</v>
      </c>
      <c r="N120" s="5">
        <v>0.0</v>
      </c>
      <c r="O120" s="5">
        <v>0.0</v>
      </c>
      <c r="P120" s="5">
        <v>0.0</v>
      </c>
      <c r="Q120" s="5">
        <v>184.970954125112</v>
      </c>
    </row>
    <row r="121">
      <c r="A121" s="5">
        <v>119.0</v>
      </c>
      <c r="B121" s="6">
        <v>45016.0</v>
      </c>
      <c r="C121" s="5">
        <v>187.803342990031</v>
      </c>
      <c r="D121" s="5">
        <v>155.143965010349</v>
      </c>
      <c r="E121" s="5">
        <v>216.098098064617</v>
      </c>
      <c r="F121" s="5">
        <v>187.803342990031</v>
      </c>
      <c r="G121" s="5">
        <v>187.803342990031</v>
      </c>
      <c r="H121" s="5">
        <v>-1.72026773238314</v>
      </c>
      <c r="I121" s="5">
        <v>-1.72026773238314</v>
      </c>
      <c r="J121" s="5">
        <v>-1.72026773238314</v>
      </c>
      <c r="K121" s="5">
        <v>-1.72026773238314</v>
      </c>
      <c r="L121" s="5">
        <v>-1.72026773238314</v>
      </c>
      <c r="M121" s="5">
        <v>-1.72026773238314</v>
      </c>
      <c r="N121" s="5">
        <v>0.0</v>
      </c>
      <c r="O121" s="5">
        <v>0.0</v>
      </c>
      <c r="P121" s="5">
        <v>0.0</v>
      </c>
      <c r="Q121" s="5">
        <v>186.083075257648</v>
      </c>
    </row>
    <row r="122">
      <c r="A122" s="5">
        <v>120.0</v>
      </c>
      <c r="B122" s="6">
        <v>45019.0</v>
      </c>
      <c r="C122" s="5">
        <v>188.998037902458</v>
      </c>
      <c r="D122" s="5">
        <v>160.112274273111</v>
      </c>
      <c r="E122" s="5">
        <v>218.664393407005</v>
      </c>
      <c r="F122" s="5">
        <v>188.998037902458</v>
      </c>
      <c r="G122" s="5">
        <v>188.998037902458</v>
      </c>
      <c r="H122" s="5">
        <v>0.0554746044194144</v>
      </c>
      <c r="I122" s="5">
        <v>0.0554746044194144</v>
      </c>
      <c r="J122" s="5">
        <v>0.0554746044194144</v>
      </c>
      <c r="K122" s="5">
        <v>0.0554746044194144</v>
      </c>
      <c r="L122" s="5">
        <v>0.0554746044194144</v>
      </c>
      <c r="M122" s="5">
        <v>0.0554746044194144</v>
      </c>
      <c r="N122" s="5">
        <v>0.0</v>
      </c>
      <c r="O122" s="5">
        <v>0.0</v>
      </c>
      <c r="P122" s="5">
        <v>0.0</v>
      </c>
      <c r="Q122" s="5">
        <v>189.053512506878</v>
      </c>
    </row>
    <row r="123">
      <c r="A123" s="5">
        <v>121.0</v>
      </c>
      <c r="B123" s="6">
        <v>45020.0</v>
      </c>
      <c r="C123" s="5">
        <v>189.396269539934</v>
      </c>
      <c r="D123" s="5">
        <v>155.939485195888</v>
      </c>
      <c r="E123" s="5">
        <v>218.41388681285</v>
      </c>
      <c r="F123" s="5">
        <v>189.396269539934</v>
      </c>
      <c r="G123" s="5">
        <v>189.396269539934</v>
      </c>
      <c r="H123" s="5">
        <v>-1.95614639862467</v>
      </c>
      <c r="I123" s="5">
        <v>-1.95614639862467</v>
      </c>
      <c r="J123" s="5">
        <v>-1.95614639862467</v>
      </c>
      <c r="K123" s="5">
        <v>-1.95614639862467</v>
      </c>
      <c r="L123" s="5">
        <v>-1.95614639862467</v>
      </c>
      <c r="M123" s="5">
        <v>-1.95614639862467</v>
      </c>
      <c r="N123" s="5">
        <v>0.0</v>
      </c>
      <c r="O123" s="5">
        <v>0.0</v>
      </c>
      <c r="P123" s="5">
        <v>0.0</v>
      </c>
      <c r="Q123" s="5">
        <v>187.44012314131</v>
      </c>
    </row>
    <row r="124">
      <c r="A124" s="5">
        <v>122.0</v>
      </c>
      <c r="B124" s="6">
        <v>45021.0</v>
      </c>
      <c r="C124" s="5">
        <v>189.79450117741</v>
      </c>
      <c r="D124" s="5">
        <v>157.569215105141</v>
      </c>
      <c r="E124" s="5">
        <v>217.23340493591</v>
      </c>
      <c r="F124" s="5">
        <v>189.79450117741</v>
      </c>
      <c r="G124" s="5">
        <v>189.79450117741</v>
      </c>
      <c r="H124" s="5">
        <v>-1.82297489833557</v>
      </c>
      <c r="I124" s="5">
        <v>-1.82297489833557</v>
      </c>
      <c r="J124" s="5">
        <v>-1.82297489833557</v>
      </c>
      <c r="K124" s="5">
        <v>-1.82297489833557</v>
      </c>
      <c r="L124" s="5">
        <v>-1.82297489833557</v>
      </c>
      <c r="M124" s="5">
        <v>-1.82297489833557</v>
      </c>
      <c r="N124" s="5">
        <v>0.0</v>
      </c>
      <c r="O124" s="5">
        <v>0.0</v>
      </c>
      <c r="P124" s="5">
        <v>0.0</v>
      </c>
      <c r="Q124" s="5">
        <v>187.971526279074</v>
      </c>
    </row>
    <row r="125">
      <c r="A125" s="5">
        <v>123.0</v>
      </c>
      <c r="B125" s="6">
        <v>45022.0</v>
      </c>
      <c r="C125" s="5">
        <v>190.192732814886</v>
      </c>
      <c r="D125" s="5">
        <v>157.537335048115</v>
      </c>
      <c r="E125" s="5">
        <v>217.968117138436</v>
      </c>
      <c r="F125" s="5">
        <v>190.192732814886</v>
      </c>
      <c r="G125" s="5">
        <v>190.192732814886</v>
      </c>
      <c r="H125" s="5">
        <v>-2.43415728730685</v>
      </c>
      <c r="I125" s="5">
        <v>-2.43415728730685</v>
      </c>
      <c r="J125" s="5">
        <v>-2.43415728730685</v>
      </c>
      <c r="K125" s="5">
        <v>-2.43415728730685</v>
      </c>
      <c r="L125" s="5">
        <v>-2.43415728730685</v>
      </c>
      <c r="M125" s="5">
        <v>-2.43415728730685</v>
      </c>
      <c r="N125" s="5">
        <v>0.0</v>
      </c>
      <c r="O125" s="5">
        <v>0.0</v>
      </c>
      <c r="P125" s="5">
        <v>0.0</v>
      </c>
      <c r="Q125" s="5">
        <v>187.758575527579</v>
      </c>
    </row>
    <row r="126">
      <c r="A126" s="5">
        <v>124.0</v>
      </c>
      <c r="B126" s="6">
        <v>45026.0</v>
      </c>
      <c r="C126" s="5">
        <v>191.785659364789</v>
      </c>
      <c r="D126" s="5">
        <v>163.991886029303</v>
      </c>
      <c r="E126" s="5">
        <v>220.648060069535</v>
      </c>
      <c r="F126" s="5">
        <v>191.785659364789</v>
      </c>
      <c r="G126" s="5">
        <v>191.785659364789</v>
      </c>
      <c r="H126" s="5">
        <v>0.0554746044184198</v>
      </c>
      <c r="I126" s="5">
        <v>0.0554746044184198</v>
      </c>
      <c r="J126" s="5">
        <v>0.0554746044184198</v>
      </c>
      <c r="K126" s="5">
        <v>0.0554746044184198</v>
      </c>
      <c r="L126" s="5">
        <v>0.0554746044184198</v>
      </c>
      <c r="M126" s="5">
        <v>0.0554746044184198</v>
      </c>
      <c r="N126" s="5">
        <v>0.0</v>
      </c>
      <c r="O126" s="5">
        <v>0.0</v>
      </c>
      <c r="P126" s="5">
        <v>0.0</v>
      </c>
      <c r="Q126" s="5">
        <v>191.841133969207</v>
      </c>
    </row>
    <row r="127">
      <c r="A127" s="5">
        <v>125.0</v>
      </c>
      <c r="B127" s="6">
        <v>45027.0</v>
      </c>
      <c r="C127" s="5">
        <v>192.183891002265</v>
      </c>
      <c r="D127" s="5">
        <v>161.565303330552</v>
      </c>
      <c r="E127" s="5">
        <v>221.027267080481</v>
      </c>
      <c r="F127" s="5">
        <v>192.183891002265</v>
      </c>
      <c r="G127" s="5">
        <v>192.183891002265</v>
      </c>
      <c r="H127" s="5">
        <v>-1.95614639862112</v>
      </c>
      <c r="I127" s="5">
        <v>-1.95614639862112</v>
      </c>
      <c r="J127" s="5">
        <v>-1.95614639862112</v>
      </c>
      <c r="K127" s="5">
        <v>-1.95614639862112</v>
      </c>
      <c r="L127" s="5">
        <v>-1.95614639862112</v>
      </c>
      <c r="M127" s="5">
        <v>-1.95614639862112</v>
      </c>
      <c r="N127" s="5">
        <v>0.0</v>
      </c>
      <c r="O127" s="5">
        <v>0.0</v>
      </c>
      <c r="P127" s="5">
        <v>0.0</v>
      </c>
      <c r="Q127" s="5">
        <v>190.227744603644</v>
      </c>
    </row>
    <row r="128">
      <c r="A128" s="5">
        <v>126.0</v>
      </c>
      <c r="B128" s="6">
        <v>45028.0</v>
      </c>
      <c r="C128" s="5">
        <v>192.582122639741</v>
      </c>
      <c r="D128" s="5">
        <v>161.825851073842</v>
      </c>
      <c r="E128" s="5">
        <v>222.073025504964</v>
      </c>
      <c r="F128" s="5">
        <v>192.582122639741</v>
      </c>
      <c r="G128" s="5">
        <v>192.582122639741</v>
      </c>
      <c r="H128" s="5">
        <v>-1.82297489833641</v>
      </c>
      <c r="I128" s="5">
        <v>-1.82297489833641</v>
      </c>
      <c r="J128" s="5">
        <v>-1.82297489833641</v>
      </c>
      <c r="K128" s="5">
        <v>-1.82297489833641</v>
      </c>
      <c r="L128" s="5">
        <v>-1.82297489833641</v>
      </c>
      <c r="M128" s="5">
        <v>-1.82297489833641</v>
      </c>
      <c r="N128" s="5">
        <v>0.0</v>
      </c>
      <c r="O128" s="5">
        <v>0.0</v>
      </c>
      <c r="P128" s="5">
        <v>0.0</v>
      </c>
      <c r="Q128" s="5">
        <v>190.759147741404</v>
      </c>
    </row>
    <row r="129">
      <c r="A129" s="5">
        <v>127.0</v>
      </c>
      <c r="B129" s="6">
        <v>45029.0</v>
      </c>
      <c r="C129" s="5">
        <v>192.980354277216</v>
      </c>
      <c r="D129" s="5">
        <v>160.563703536098</v>
      </c>
      <c r="E129" s="5">
        <v>222.279662196488</v>
      </c>
      <c r="F129" s="5">
        <v>192.980354277216</v>
      </c>
      <c r="G129" s="5">
        <v>192.980354277216</v>
      </c>
      <c r="H129" s="5">
        <v>-2.43415728730552</v>
      </c>
      <c r="I129" s="5">
        <v>-2.43415728730552</v>
      </c>
      <c r="J129" s="5">
        <v>-2.43415728730552</v>
      </c>
      <c r="K129" s="5">
        <v>-2.43415728730552</v>
      </c>
      <c r="L129" s="5">
        <v>-2.43415728730552</v>
      </c>
      <c r="M129" s="5">
        <v>-2.43415728730552</v>
      </c>
      <c r="N129" s="5">
        <v>0.0</v>
      </c>
      <c r="O129" s="5">
        <v>0.0</v>
      </c>
      <c r="P129" s="5">
        <v>0.0</v>
      </c>
      <c r="Q129" s="5">
        <v>190.546196989911</v>
      </c>
    </row>
    <row r="130">
      <c r="A130" s="5">
        <v>128.0</v>
      </c>
      <c r="B130" s="6">
        <v>45030.0</v>
      </c>
      <c r="C130" s="5">
        <v>193.378619991774</v>
      </c>
      <c r="D130" s="5">
        <v>162.101231631889</v>
      </c>
      <c r="E130" s="5">
        <v>222.403317598926</v>
      </c>
      <c r="F130" s="5">
        <v>193.378619991774</v>
      </c>
      <c r="G130" s="5">
        <v>193.378619991774</v>
      </c>
      <c r="H130" s="5">
        <v>-1.72026773239331</v>
      </c>
      <c r="I130" s="5">
        <v>-1.72026773239331</v>
      </c>
      <c r="J130" s="5">
        <v>-1.72026773239331</v>
      </c>
      <c r="K130" s="5">
        <v>-1.72026773239331</v>
      </c>
      <c r="L130" s="5">
        <v>-1.72026773239331</v>
      </c>
      <c r="M130" s="5">
        <v>-1.72026773239331</v>
      </c>
      <c r="N130" s="5">
        <v>0.0</v>
      </c>
      <c r="O130" s="5">
        <v>0.0</v>
      </c>
      <c r="P130" s="5">
        <v>0.0</v>
      </c>
      <c r="Q130" s="5">
        <v>191.658352259381</v>
      </c>
    </row>
    <row r="131">
      <c r="A131" s="5">
        <v>129.0</v>
      </c>
      <c r="B131" s="6">
        <v>45033.0</v>
      </c>
      <c r="C131" s="5">
        <v>194.573417135446</v>
      </c>
      <c r="D131" s="5">
        <v>164.069709685621</v>
      </c>
      <c r="E131" s="5">
        <v>224.894161691854</v>
      </c>
      <c r="F131" s="5">
        <v>194.573417135446</v>
      </c>
      <c r="G131" s="5">
        <v>194.573417135446</v>
      </c>
      <c r="H131" s="5">
        <v>0.0554746044174248</v>
      </c>
      <c r="I131" s="5">
        <v>0.0554746044174248</v>
      </c>
      <c r="J131" s="5">
        <v>0.0554746044174248</v>
      </c>
      <c r="K131" s="5">
        <v>0.0554746044174248</v>
      </c>
      <c r="L131" s="5">
        <v>0.0554746044174248</v>
      </c>
      <c r="M131" s="5">
        <v>0.0554746044174248</v>
      </c>
      <c r="N131" s="5">
        <v>0.0</v>
      </c>
      <c r="O131" s="5">
        <v>0.0</v>
      </c>
      <c r="P131" s="5">
        <v>0.0</v>
      </c>
      <c r="Q131" s="5">
        <v>194.628891739864</v>
      </c>
    </row>
    <row r="132">
      <c r="A132" s="5">
        <v>130.0</v>
      </c>
      <c r="B132" s="6">
        <v>45034.0</v>
      </c>
      <c r="C132" s="5">
        <v>194.971682850004</v>
      </c>
      <c r="D132" s="5">
        <v>163.217678984459</v>
      </c>
      <c r="E132" s="5">
        <v>223.229669978506</v>
      </c>
      <c r="F132" s="5">
        <v>194.971682850004</v>
      </c>
      <c r="G132" s="5">
        <v>194.971682850004</v>
      </c>
      <c r="H132" s="5">
        <v>-1.95614639862378</v>
      </c>
      <c r="I132" s="5">
        <v>-1.95614639862378</v>
      </c>
      <c r="J132" s="5">
        <v>-1.95614639862378</v>
      </c>
      <c r="K132" s="5">
        <v>-1.95614639862378</v>
      </c>
      <c r="L132" s="5">
        <v>-1.95614639862378</v>
      </c>
      <c r="M132" s="5">
        <v>-1.95614639862378</v>
      </c>
      <c r="N132" s="5">
        <v>0.0</v>
      </c>
      <c r="O132" s="5">
        <v>0.0</v>
      </c>
      <c r="P132" s="5">
        <v>0.0</v>
      </c>
      <c r="Q132" s="5">
        <v>193.01553645138</v>
      </c>
    </row>
    <row r="133">
      <c r="A133" s="5">
        <v>131.0</v>
      </c>
      <c r="B133" s="6">
        <v>45035.0</v>
      </c>
      <c r="C133" s="5">
        <v>195.369948564561</v>
      </c>
      <c r="D133" s="5">
        <v>165.307366062232</v>
      </c>
      <c r="E133" s="5">
        <v>221.739936728545</v>
      </c>
      <c r="F133" s="5">
        <v>195.369948564561</v>
      </c>
      <c r="G133" s="5">
        <v>195.369948564561</v>
      </c>
      <c r="H133" s="5">
        <v>-1.82297489833726</v>
      </c>
      <c r="I133" s="5">
        <v>-1.82297489833726</v>
      </c>
      <c r="J133" s="5">
        <v>-1.82297489833726</v>
      </c>
      <c r="K133" s="5">
        <v>-1.82297489833726</v>
      </c>
      <c r="L133" s="5">
        <v>-1.82297489833726</v>
      </c>
      <c r="M133" s="5">
        <v>-1.82297489833726</v>
      </c>
      <c r="N133" s="5">
        <v>0.0</v>
      </c>
      <c r="O133" s="5">
        <v>0.0</v>
      </c>
      <c r="P133" s="5">
        <v>0.0</v>
      </c>
      <c r="Q133" s="5">
        <v>193.546973666224</v>
      </c>
    </row>
    <row r="134">
      <c r="A134" s="5">
        <v>132.0</v>
      </c>
      <c r="B134" s="6">
        <v>45036.0</v>
      </c>
      <c r="C134" s="5">
        <v>195.768214279119</v>
      </c>
      <c r="D134" s="5">
        <v>163.831389620693</v>
      </c>
      <c r="E134" s="5">
        <v>222.423193828535</v>
      </c>
      <c r="F134" s="5">
        <v>195.768214279119</v>
      </c>
      <c r="G134" s="5">
        <v>195.768214279119</v>
      </c>
      <c r="H134" s="5">
        <v>-2.43415728730743</v>
      </c>
      <c r="I134" s="5">
        <v>-2.43415728730743</v>
      </c>
      <c r="J134" s="5">
        <v>-2.43415728730743</v>
      </c>
      <c r="K134" s="5">
        <v>-2.43415728730743</v>
      </c>
      <c r="L134" s="5">
        <v>-2.43415728730743</v>
      </c>
      <c r="M134" s="5">
        <v>-2.43415728730743</v>
      </c>
      <c r="N134" s="5">
        <v>0.0</v>
      </c>
      <c r="O134" s="5">
        <v>0.0</v>
      </c>
      <c r="P134" s="5">
        <v>0.0</v>
      </c>
      <c r="Q134" s="5">
        <v>193.334056991811</v>
      </c>
    </row>
    <row r="135">
      <c r="A135" s="5">
        <v>133.0</v>
      </c>
      <c r="B135" s="6">
        <v>45037.0</v>
      </c>
      <c r="C135" s="5">
        <v>196.166479993676</v>
      </c>
      <c r="D135" s="5">
        <v>161.715263507445</v>
      </c>
      <c r="E135" s="5">
        <v>224.551608426325</v>
      </c>
      <c r="F135" s="5">
        <v>196.166479993676</v>
      </c>
      <c r="G135" s="5">
        <v>196.166479993676</v>
      </c>
      <c r="H135" s="5">
        <v>-1.72026773238998</v>
      </c>
      <c r="I135" s="5">
        <v>-1.72026773238998</v>
      </c>
      <c r="J135" s="5">
        <v>-1.72026773238998</v>
      </c>
      <c r="K135" s="5">
        <v>-1.72026773238998</v>
      </c>
      <c r="L135" s="5">
        <v>-1.72026773238998</v>
      </c>
      <c r="M135" s="5">
        <v>-1.72026773238998</v>
      </c>
      <c r="N135" s="5">
        <v>0.0</v>
      </c>
      <c r="O135" s="5">
        <v>0.0</v>
      </c>
      <c r="P135" s="5">
        <v>0.0</v>
      </c>
      <c r="Q135" s="5">
        <v>194.446212261286</v>
      </c>
    </row>
    <row r="136">
      <c r="A136" s="5">
        <v>134.0</v>
      </c>
      <c r="B136" s="6">
        <v>45040.0</v>
      </c>
      <c r="C136" s="5">
        <v>197.361277137349</v>
      </c>
      <c r="D136" s="5">
        <v>167.331307307277</v>
      </c>
      <c r="E136" s="5">
        <v>225.667337334476</v>
      </c>
      <c r="F136" s="5">
        <v>197.361277137349</v>
      </c>
      <c r="G136" s="5">
        <v>197.361277137349</v>
      </c>
      <c r="H136" s="5">
        <v>0.0554746044112284</v>
      </c>
      <c r="I136" s="5">
        <v>0.0554746044112284</v>
      </c>
      <c r="J136" s="5">
        <v>0.0554746044112284</v>
      </c>
      <c r="K136" s="5">
        <v>0.0554746044112284</v>
      </c>
      <c r="L136" s="5">
        <v>0.0554746044112284</v>
      </c>
      <c r="M136" s="5">
        <v>0.0554746044112284</v>
      </c>
      <c r="N136" s="5">
        <v>0.0</v>
      </c>
      <c r="O136" s="5">
        <v>0.0</v>
      </c>
      <c r="P136" s="5">
        <v>0.0</v>
      </c>
      <c r="Q136" s="5">
        <v>197.41675174176</v>
      </c>
    </row>
    <row r="137">
      <c r="A137" s="5">
        <v>135.0</v>
      </c>
      <c r="B137" s="6">
        <v>45041.0</v>
      </c>
      <c r="C137" s="5">
        <v>197.759542851906</v>
      </c>
      <c r="D137" s="5">
        <v>166.057016226073</v>
      </c>
      <c r="E137" s="5">
        <v>227.175069958497</v>
      </c>
      <c r="F137" s="5">
        <v>197.759542851906</v>
      </c>
      <c r="G137" s="5">
        <v>197.759542851906</v>
      </c>
      <c r="H137" s="5">
        <v>-1.95614639862303</v>
      </c>
      <c r="I137" s="5">
        <v>-1.95614639862303</v>
      </c>
      <c r="J137" s="5">
        <v>-1.95614639862303</v>
      </c>
      <c r="K137" s="5">
        <v>-1.95614639862303</v>
      </c>
      <c r="L137" s="5">
        <v>-1.95614639862303</v>
      </c>
      <c r="M137" s="5">
        <v>-1.95614639862303</v>
      </c>
      <c r="N137" s="5">
        <v>0.0</v>
      </c>
      <c r="O137" s="5">
        <v>0.0</v>
      </c>
      <c r="P137" s="5">
        <v>0.0</v>
      </c>
      <c r="Q137" s="5">
        <v>195.803396453283</v>
      </c>
    </row>
    <row r="138">
      <c r="A138" s="5">
        <v>136.0</v>
      </c>
      <c r="B138" s="6">
        <v>45042.0</v>
      </c>
      <c r="C138" s="5">
        <v>198.296348856003</v>
      </c>
      <c r="D138" s="5">
        <v>166.666211320554</v>
      </c>
      <c r="E138" s="5">
        <v>227.208946418377</v>
      </c>
      <c r="F138" s="5">
        <v>198.296348856003</v>
      </c>
      <c r="G138" s="5">
        <v>198.296348856003</v>
      </c>
      <c r="H138" s="5">
        <v>-1.82297489833654</v>
      </c>
      <c r="I138" s="5">
        <v>-1.82297489833654</v>
      </c>
      <c r="J138" s="5">
        <v>-1.82297489833654</v>
      </c>
      <c r="K138" s="5">
        <v>-1.82297489833654</v>
      </c>
      <c r="L138" s="5">
        <v>-1.82297489833654</v>
      </c>
      <c r="M138" s="5">
        <v>-1.82297489833654</v>
      </c>
      <c r="N138" s="5">
        <v>0.0</v>
      </c>
      <c r="O138" s="5">
        <v>0.0</v>
      </c>
      <c r="P138" s="5">
        <v>0.0</v>
      </c>
      <c r="Q138" s="5">
        <v>196.473373957666</v>
      </c>
    </row>
    <row r="139">
      <c r="A139" s="5">
        <v>137.0</v>
      </c>
      <c r="B139" s="6">
        <v>45043.0</v>
      </c>
      <c r="C139" s="5">
        <v>198.8331548601</v>
      </c>
      <c r="D139" s="5">
        <v>166.211082108009</v>
      </c>
      <c r="E139" s="5">
        <v>224.93434563377</v>
      </c>
      <c r="F139" s="5">
        <v>198.8331548601</v>
      </c>
      <c r="G139" s="5">
        <v>198.8331548601</v>
      </c>
      <c r="H139" s="5">
        <v>-2.43415728730771</v>
      </c>
      <c r="I139" s="5">
        <v>-2.43415728730771</v>
      </c>
      <c r="J139" s="5">
        <v>-2.43415728730771</v>
      </c>
      <c r="K139" s="5">
        <v>-2.43415728730771</v>
      </c>
      <c r="L139" s="5">
        <v>-2.43415728730771</v>
      </c>
      <c r="M139" s="5">
        <v>-2.43415728730771</v>
      </c>
      <c r="N139" s="5">
        <v>0.0</v>
      </c>
      <c r="O139" s="5">
        <v>0.0</v>
      </c>
      <c r="P139" s="5">
        <v>0.0</v>
      </c>
      <c r="Q139" s="5">
        <v>196.398997572792</v>
      </c>
    </row>
    <row r="140">
      <c r="A140" s="5">
        <v>138.0</v>
      </c>
      <c r="B140" s="6">
        <v>45044.0</v>
      </c>
      <c r="C140" s="5">
        <v>199.369960864197</v>
      </c>
      <c r="D140" s="5">
        <v>166.865614396995</v>
      </c>
      <c r="E140" s="5">
        <v>227.170722488168</v>
      </c>
      <c r="F140" s="5">
        <v>199.369960864197</v>
      </c>
      <c r="G140" s="5">
        <v>199.369960864197</v>
      </c>
      <c r="H140" s="5">
        <v>-1.72026773238666</v>
      </c>
      <c r="I140" s="5">
        <v>-1.72026773238666</v>
      </c>
      <c r="J140" s="5">
        <v>-1.72026773238666</v>
      </c>
      <c r="K140" s="5">
        <v>-1.72026773238666</v>
      </c>
      <c r="L140" s="5">
        <v>-1.72026773238666</v>
      </c>
      <c r="M140" s="5">
        <v>-1.72026773238666</v>
      </c>
      <c r="N140" s="5">
        <v>0.0</v>
      </c>
      <c r="O140" s="5">
        <v>0.0</v>
      </c>
      <c r="P140" s="5">
        <v>0.0</v>
      </c>
      <c r="Q140" s="5">
        <v>197.64969313181</v>
      </c>
    </row>
    <row r="141">
      <c r="A141" s="5">
        <v>139.0</v>
      </c>
      <c r="B141" s="6">
        <v>45047.0</v>
      </c>
      <c r="C141" s="5">
        <v>200.980378876488</v>
      </c>
      <c r="D141" s="5">
        <v>171.539523416184</v>
      </c>
      <c r="E141" s="5">
        <v>232.837802290142</v>
      </c>
      <c r="F141" s="5">
        <v>200.980378876488</v>
      </c>
      <c r="G141" s="5">
        <v>200.980378876488</v>
      </c>
      <c r="H141" s="5">
        <v>0.0554746044102333</v>
      </c>
      <c r="I141" s="5">
        <v>0.0554746044102333</v>
      </c>
      <c r="J141" s="5">
        <v>0.0554746044102333</v>
      </c>
      <c r="K141" s="5">
        <v>0.0554746044102333</v>
      </c>
      <c r="L141" s="5">
        <v>0.0554746044102333</v>
      </c>
      <c r="M141" s="5">
        <v>0.0554746044102333</v>
      </c>
      <c r="N141" s="5">
        <v>0.0</v>
      </c>
      <c r="O141" s="5">
        <v>0.0</v>
      </c>
      <c r="P141" s="5">
        <v>0.0</v>
      </c>
      <c r="Q141" s="5">
        <v>201.035853480898</v>
      </c>
    </row>
    <row r="142">
      <c r="A142" s="5">
        <v>140.0</v>
      </c>
      <c r="B142" s="6">
        <v>45048.0</v>
      </c>
      <c r="C142" s="5">
        <v>201.517184880584</v>
      </c>
      <c r="D142" s="5">
        <v>169.789555948943</v>
      </c>
      <c r="E142" s="5">
        <v>231.302346952832</v>
      </c>
      <c r="F142" s="5">
        <v>201.517184880584</v>
      </c>
      <c r="G142" s="5">
        <v>201.517184880584</v>
      </c>
      <c r="H142" s="5">
        <v>-1.95614639862509</v>
      </c>
      <c r="I142" s="5">
        <v>-1.95614639862509</v>
      </c>
      <c r="J142" s="5">
        <v>-1.95614639862509</v>
      </c>
      <c r="K142" s="5">
        <v>-1.95614639862509</v>
      </c>
      <c r="L142" s="5">
        <v>-1.95614639862509</v>
      </c>
      <c r="M142" s="5">
        <v>-1.95614639862509</v>
      </c>
      <c r="N142" s="5">
        <v>0.0</v>
      </c>
      <c r="O142" s="5">
        <v>0.0</v>
      </c>
      <c r="P142" s="5">
        <v>0.0</v>
      </c>
      <c r="Q142" s="5">
        <v>199.561038481959</v>
      </c>
    </row>
    <row r="143">
      <c r="A143" s="5">
        <v>141.0</v>
      </c>
      <c r="B143" s="6">
        <v>45049.0</v>
      </c>
      <c r="C143" s="5">
        <v>202.053990884681</v>
      </c>
      <c r="D143" s="5">
        <v>170.551386361921</v>
      </c>
      <c r="E143" s="5">
        <v>230.758653995707</v>
      </c>
      <c r="F143" s="5">
        <v>202.053990884681</v>
      </c>
      <c r="G143" s="5">
        <v>202.053990884681</v>
      </c>
      <c r="H143" s="5">
        <v>-1.82297489833738</v>
      </c>
      <c r="I143" s="5">
        <v>-1.82297489833738</v>
      </c>
      <c r="J143" s="5">
        <v>-1.82297489833738</v>
      </c>
      <c r="K143" s="5">
        <v>-1.82297489833738</v>
      </c>
      <c r="L143" s="5">
        <v>-1.82297489833738</v>
      </c>
      <c r="M143" s="5">
        <v>-1.82297489833738</v>
      </c>
      <c r="N143" s="5">
        <v>0.0</v>
      </c>
      <c r="O143" s="5">
        <v>0.0</v>
      </c>
      <c r="P143" s="5">
        <v>0.0</v>
      </c>
      <c r="Q143" s="5">
        <v>200.231015986344</v>
      </c>
    </row>
    <row r="144">
      <c r="A144" s="5">
        <v>142.0</v>
      </c>
      <c r="B144" s="6">
        <v>45050.0</v>
      </c>
      <c r="C144" s="5">
        <v>202.590796888778</v>
      </c>
      <c r="D144" s="5">
        <v>171.105970429612</v>
      </c>
      <c r="E144" s="5">
        <v>230.221627686664</v>
      </c>
      <c r="F144" s="5">
        <v>202.590796888778</v>
      </c>
      <c r="G144" s="5">
        <v>202.590796888778</v>
      </c>
      <c r="H144" s="5">
        <v>-2.43415728730439</v>
      </c>
      <c r="I144" s="5">
        <v>-2.43415728730439</v>
      </c>
      <c r="J144" s="5">
        <v>-2.43415728730439</v>
      </c>
      <c r="K144" s="5">
        <v>-2.43415728730439</v>
      </c>
      <c r="L144" s="5">
        <v>-2.43415728730439</v>
      </c>
      <c r="M144" s="5">
        <v>-2.43415728730439</v>
      </c>
      <c r="N144" s="5">
        <v>0.0</v>
      </c>
      <c r="O144" s="5">
        <v>0.0</v>
      </c>
      <c r="P144" s="5">
        <v>0.0</v>
      </c>
      <c r="Q144" s="5">
        <v>200.156639601474</v>
      </c>
    </row>
    <row r="145">
      <c r="A145" s="5">
        <v>143.0</v>
      </c>
      <c r="B145" s="6">
        <v>45051.0</v>
      </c>
      <c r="C145" s="5">
        <v>203.127602892875</v>
      </c>
      <c r="D145" s="5">
        <v>172.400056356869</v>
      </c>
      <c r="E145" s="5">
        <v>232.464444582712</v>
      </c>
      <c r="F145" s="5">
        <v>203.127602892875</v>
      </c>
      <c r="G145" s="5">
        <v>203.127602892875</v>
      </c>
      <c r="H145" s="5">
        <v>-1.72026773238425</v>
      </c>
      <c r="I145" s="5">
        <v>-1.72026773238425</v>
      </c>
      <c r="J145" s="5">
        <v>-1.72026773238425</v>
      </c>
      <c r="K145" s="5">
        <v>-1.72026773238425</v>
      </c>
      <c r="L145" s="5">
        <v>-1.72026773238425</v>
      </c>
      <c r="M145" s="5">
        <v>-1.72026773238425</v>
      </c>
      <c r="N145" s="5">
        <v>0.0</v>
      </c>
      <c r="O145" s="5">
        <v>0.0</v>
      </c>
      <c r="P145" s="5">
        <v>0.0</v>
      </c>
      <c r="Q145" s="5">
        <v>201.407335160491</v>
      </c>
    </row>
    <row r="146">
      <c r="A146" s="5">
        <v>144.0</v>
      </c>
      <c r="B146" s="6">
        <v>45054.0</v>
      </c>
      <c r="C146" s="5">
        <v>204.97008338482</v>
      </c>
      <c r="D146" s="5">
        <v>172.366160155672</v>
      </c>
      <c r="E146" s="5">
        <v>234.285677820003</v>
      </c>
      <c r="F146" s="5">
        <v>204.97008338482</v>
      </c>
      <c r="G146" s="5">
        <v>204.97008338482</v>
      </c>
      <c r="H146" s="5">
        <v>0.0554746044066381</v>
      </c>
      <c r="I146" s="5">
        <v>0.0554746044066381</v>
      </c>
      <c r="J146" s="5">
        <v>0.0554746044066381</v>
      </c>
      <c r="K146" s="5">
        <v>0.0554746044066381</v>
      </c>
      <c r="L146" s="5">
        <v>0.0554746044066381</v>
      </c>
      <c r="M146" s="5">
        <v>0.0554746044066381</v>
      </c>
      <c r="N146" s="5">
        <v>0.0</v>
      </c>
      <c r="O146" s="5">
        <v>0.0</v>
      </c>
      <c r="P146" s="5">
        <v>0.0</v>
      </c>
      <c r="Q146" s="5">
        <v>205.025557989227</v>
      </c>
    </row>
    <row r="147">
      <c r="A147" s="5">
        <v>145.0</v>
      </c>
      <c r="B147" s="6">
        <v>45055.0</v>
      </c>
      <c r="C147" s="5">
        <v>205.584243548802</v>
      </c>
      <c r="D147" s="5">
        <v>174.195039922039</v>
      </c>
      <c r="E147" s="5">
        <v>233.066114430418</v>
      </c>
      <c r="F147" s="5">
        <v>205.584243548802</v>
      </c>
      <c r="G147" s="5">
        <v>205.584243548802</v>
      </c>
      <c r="H147" s="5">
        <v>-1.95614639862715</v>
      </c>
      <c r="I147" s="5">
        <v>-1.95614639862715</v>
      </c>
      <c r="J147" s="5">
        <v>-1.95614639862715</v>
      </c>
      <c r="K147" s="5">
        <v>-1.95614639862715</v>
      </c>
      <c r="L147" s="5">
        <v>-1.95614639862715</v>
      </c>
      <c r="M147" s="5">
        <v>-1.95614639862715</v>
      </c>
      <c r="N147" s="5">
        <v>0.0</v>
      </c>
      <c r="O147" s="5">
        <v>0.0</v>
      </c>
      <c r="P147" s="5">
        <v>0.0</v>
      </c>
      <c r="Q147" s="5">
        <v>203.628097150175</v>
      </c>
    </row>
    <row r="148">
      <c r="A148" s="5">
        <v>146.0</v>
      </c>
      <c r="B148" s="6">
        <v>45056.0</v>
      </c>
      <c r="C148" s="5">
        <v>206.198403712784</v>
      </c>
      <c r="D148" s="5">
        <v>173.822496578045</v>
      </c>
      <c r="E148" s="5">
        <v>232.635396337158</v>
      </c>
      <c r="F148" s="5">
        <v>206.198403712784</v>
      </c>
      <c r="G148" s="5">
        <v>206.198403712784</v>
      </c>
      <c r="H148" s="5">
        <v>-1.82297489833577</v>
      </c>
      <c r="I148" s="5">
        <v>-1.82297489833577</v>
      </c>
      <c r="J148" s="5">
        <v>-1.82297489833577</v>
      </c>
      <c r="K148" s="5">
        <v>-1.82297489833577</v>
      </c>
      <c r="L148" s="5">
        <v>-1.82297489833577</v>
      </c>
      <c r="M148" s="5">
        <v>-1.82297489833577</v>
      </c>
      <c r="N148" s="5">
        <v>0.0</v>
      </c>
      <c r="O148" s="5">
        <v>0.0</v>
      </c>
      <c r="P148" s="5">
        <v>0.0</v>
      </c>
      <c r="Q148" s="5">
        <v>204.375428814448</v>
      </c>
    </row>
    <row r="149">
      <c r="A149" s="5">
        <v>147.0</v>
      </c>
      <c r="B149" s="6">
        <v>45057.0</v>
      </c>
      <c r="C149" s="5">
        <v>206.812563876765</v>
      </c>
      <c r="D149" s="5">
        <v>175.127734829728</v>
      </c>
      <c r="E149" s="5">
        <v>234.038298017656</v>
      </c>
      <c r="F149" s="5">
        <v>206.812563876765</v>
      </c>
      <c r="G149" s="5">
        <v>206.812563876765</v>
      </c>
      <c r="H149" s="5">
        <v>-2.43415728730468</v>
      </c>
      <c r="I149" s="5">
        <v>-2.43415728730468</v>
      </c>
      <c r="J149" s="5">
        <v>-2.43415728730468</v>
      </c>
      <c r="K149" s="5">
        <v>-2.43415728730468</v>
      </c>
      <c r="L149" s="5">
        <v>-2.43415728730468</v>
      </c>
      <c r="M149" s="5">
        <v>-2.43415728730468</v>
      </c>
      <c r="N149" s="5">
        <v>0.0</v>
      </c>
      <c r="O149" s="5">
        <v>0.0</v>
      </c>
      <c r="P149" s="5">
        <v>0.0</v>
      </c>
      <c r="Q149" s="5">
        <v>204.378406589461</v>
      </c>
    </row>
    <row r="150">
      <c r="A150" s="5">
        <v>148.0</v>
      </c>
      <c r="B150" s="6">
        <v>45058.0</v>
      </c>
      <c r="C150" s="5">
        <v>207.426724040747</v>
      </c>
      <c r="D150" s="5">
        <v>174.94742016995</v>
      </c>
      <c r="E150" s="5">
        <v>234.618594289488</v>
      </c>
      <c r="F150" s="5">
        <v>207.426724040747</v>
      </c>
      <c r="G150" s="5">
        <v>207.426724040747</v>
      </c>
      <c r="H150" s="5">
        <v>-1.72026773238092</v>
      </c>
      <c r="I150" s="5">
        <v>-1.72026773238092</v>
      </c>
      <c r="J150" s="5">
        <v>-1.72026773238092</v>
      </c>
      <c r="K150" s="5">
        <v>-1.72026773238092</v>
      </c>
      <c r="L150" s="5">
        <v>-1.72026773238092</v>
      </c>
      <c r="M150" s="5">
        <v>-1.72026773238092</v>
      </c>
      <c r="N150" s="5">
        <v>0.0</v>
      </c>
      <c r="O150" s="5">
        <v>0.0</v>
      </c>
      <c r="P150" s="5">
        <v>0.0</v>
      </c>
      <c r="Q150" s="5">
        <v>205.706456308366</v>
      </c>
    </row>
    <row r="151">
      <c r="A151" s="5">
        <v>149.0</v>
      </c>
      <c r="B151" s="6">
        <v>45061.0</v>
      </c>
      <c r="C151" s="5">
        <v>209.269204532692</v>
      </c>
      <c r="D151" s="5">
        <v>176.726322755509</v>
      </c>
      <c r="E151" s="5">
        <v>236.126761055295</v>
      </c>
      <c r="F151" s="5">
        <v>209.269204532692</v>
      </c>
      <c r="G151" s="5">
        <v>209.269204532692</v>
      </c>
      <c r="H151" s="5">
        <v>0.0554746044195843</v>
      </c>
      <c r="I151" s="5">
        <v>0.0554746044195843</v>
      </c>
      <c r="J151" s="5">
        <v>0.0554746044195843</v>
      </c>
      <c r="K151" s="5">
        <v>0.0554746044195843</v>
      </c>
      <c r="L151" s="5">
        <v>0.0554746044195843</v>
      </c>
      <c r="M151" s="5">
        <v>0.0554746044195843</v>
      </c>
      <c r="N151" s="5">
        <v>0.0</v>
      </c>
      <c r="O151" s="5">
        <v>0.0</v>
      </c>
      <c r="P151" s="5">
        <v>0.0</v>
      </c>
      <c r="Q151" s="5">
        <v>209.324679137111</v>
      </c>
    </row>
    <row r="152">
      <c r="A152" s="5">
        <v>150.0</v>
      </c>
      <c r="B152" s="6">
        <v>45062.0</v>
      </c>
      <c r="C152" s="5">
        <v>209.883364696674</v>
      </c>
      <c r="D152" s="5">
        <v>178.050667632856</v>
      </c>
      <c r="E152" s="5">
        <v>236.398937053528</v>
      </c>
      <c r="F152" s="5">
        <v>209.883364696674</v>
      </c>
      <c r="G152" s="5">
        <v>209.883364696674</v>
      </c>
      <c r="H152" s="5">
        <v>-1.95614639862359</v>
      </c>
      <c r="I152" s="5">
        <v>-1.95614639862359</v>
      </c>
      <c r="J152" s="5">
        <v>-1.95614639862359</v>
      </c>
      <c r="K152" s="5">
        <v>-1.95614639862359</v>
      </c>
      <c r="L152" s="5">
        <v>-1.95614639862359</v>
      </c>
      <c r="M152" s="5">
        <v>-1.95614639862359</v>
      </c>
      <c r="N152" s="5">
        <v>0.0</v>
      </c>
      <c r="O152" s="5">
        <v>0.0</v>
      </c>
      <c r="P152" s="5">
        <v>0.0</v>
      </c>
      <c r="Q152" s="5">
        <v>207.92721829805</v>
      </c>
    </row>
    <row r="153">
      <c r="A153" s="5">
        <v>151.0</v>
      </c>
      <c r="B153" s="6">
        <v>45063.0</v>
      </c>
      <c r="C153" s="5">
        <v>210.497524860655</v>
      </c>
      <c r="D153" s="5">
        <v>180.029063771998</v>
      </c>
      <c r="E153" s="5">
        <v>239.121851808887</v>
      </c>
      <c r="F153" s="5">
        <v>210.497524860655</v>
      </c>
      <c r="G153" s="5">
        <v>210.497524860655</v>
      </c>
      <c r="H153" s="5">
        <v>-1.82297489833907</v>
      </c>
      <c r="I153" s="5">
        <v>-1.82297489833907</v>
      </c>
      <c r="J153" s="5">
        <v>-1.82297489833907</v>
      </c>
      <c r="K153" s="5">
        <v>-1.82297489833907</v>
      </c>
      <c r="L153" s="5">
        <v>-1.82297489833907</v>
      </c>
      <c r="M153" s="5">
        <v>-1.82297489833907</v>
      </c>
      <c r="N153" s="5">
        <v>0.0</v>
      </c>
      <c r="O153" s="5">
        <v>0.0</v>
      </c>
      <c r="P153" s="5">
        <v>0.0</v>
      </c>
      <c r="Q153" s="5">
        <v>208.674549962316</v>
      </c>
    </row>
    <row r="154">
      <c r="A154" s="5">
        <v>152.0</v>
      </c>
      <c r="B154" s="6">
        <v>45064.0</v>
      </c>
      <c r="C154" s="5">
        <v>211.112036654675</v>
      </c>
      <c r="D154" s="5">
        <v>181.479946442831</v>
      </c>
      <c r="E154" s="5">
        <v>239.321597011985</v>
      </c>
      <c r="F154" s="5">
        <v>211.112036654675</v>
      </c>
      <c r="G154" s="5">
        <v>211.112036654675</v>
      </c>
      <c r="H154" s="5">
        <v>-2.43415728730658</v>
      </c>
      <c r="I154" s="5">
        <v>-2.43415728730658</v>
      </c>
      <c r="J154" s="5">
        <v>-2.43415728730658</v>
      </c>
      <c r="K154" s="5">
        <v>-2.43415728730658</v>
      </c>
      <c r="L154" s="5">
        <v>-2.43415728730658</v>
      </c>
      <c r="M154" s="5">
        <v>-2.43415728730658</v>
      </c>
      <c r="N154" s="5">
        <v>0.0</v>
      </c>
      <c r="O154" s="5">
        <v>0.0</v>
      </c>
      <c r="P154" s="5">
        <v>0.0</v>
      </c>
      <c r="Q154" s="5">
        <v>208.677879367368</v>
      </c>
    </row>
    <row r="155">
      <c r="A155" s="5">
        <v>153.0</v>
      </c>
      <c r="B155" s="6">
        <v>45065.0</v>
      </c>
      <c r="C155" s="5">
        <v>211.726548448694</v>
      </c>
      <c r="D155" s="5">
        <v>182.650897066554</v>
      </c>
      <c r="E155" s="5">
        <v>239.458011839113</v>
      </c>
      <c r="F155" s="5">
        <v>211.726548448694</v>
      </c>
      <c r="G155" s="5">
        <v>211.726548448694</v>
      </c>
      <c r="H155" s="5">
        <v>-1.72026773237805</v>
      </c>
      <c r="I155" s="5">
        <v>-1.72026773237805</v>
      </c>
      <c r="J155" s="5">
        <v>-1.72026773237805</v>
      </c>
      <c r="K155" s="5">
        <v>-1.72026773237805</v>
      </c>
      <c r="L155" s="5">
        <v>-1.72026773237805</v>
      </c>
      <c r="M155" s="5">
        <v>-1.72026773237805</v>
      </c>
      <c r="N155" s="5">
        <v>0.0</v>
      </c>
      <c r="O155" s="5">
        <v>0.0</v>
      </c>
      <c r="P155" s="5">
        <v>0.0</v>
      </c>
      <c r="Q155" s="5">
        <v>210.006280716316</v>
      </c>
    </row>
    <row r="156">
      <c r="A156" s="5">
        <v>154.0</v>
      </c>
      <c r="B156" s="6">
        <v>45068.0</v>
      </c>
      <c r="C156" s="5">
        <v>213.570083830753</v>
      </c>
      <c r="D156" s="5">
        <v>185.994516033735</v>
      </c>
      <c r="E156" s="5">
        <v>243.661772860049</v>
      </c>
      <c r="F156" s="5">
        <v>213.570083830753</v>
      </c>
      <c r="G156" s="5">
        <v>213.570083830753</v>
      </c>
      <c r="H156" s="5">
        <v>0.0554746044159887</v>
      </c>
      <c r="I156" s="5">
        <v>0.0554746044159887</v>
      </c>
      <c r="J156" s="5">
        <v>0.0554746044159887</v>
      </c>
      <c r="K156" s="5">
        <v>0.0554746044159887</v>
      </c>
      <c r="L156" s="5">
        <v>0.0554746044159887</v>
      </c>
      <c r="M156" s="5">
        <v>0.0554746044159887</v>
      </c>
      <c r="N156" s="5">
        <v>0.0</v>
      </c>
      <c r="O156" s="5">
        <v>0.0</v>
      </c>
      <c r="P156" s="5">
        <v>0.0</v>
      </c>
      <c r="Q156" s="5">
        <v>213.625558435169</v>
      </c>
    </row>
    <row r="157">
      <c r="A157" s="5">
        <v>155.0</v>
      </c>
      <c r="B157" s="6">
        <v>45069.0</v>
      </c>
      <c r="C157" s="5">
        <v>214.184595624773</v>
      </c>
      <c r="D157" s="5">
        <v>180.62637032826</v>
      </c>
      <c r="E157" s="5">
        <v>243.354225713491</v>
      </c>
      <c r="F157" s="5">
        <v>214.184595624773</v>
      </c>
      <c r="G157" s="5">
        <v>214.184595624773</v>
      </c>
      <c r="H157" s="5">
        <v>-1.95614639862565</v>
      </c>
      <c r="I157" s="5">
        <v>-1.95614639862565</v>
      </c>
      <c r="J157" s="5">
        <v>-1.95614639862565</v>
      </c>
      <c r="K157" s="5">
        <v>-1.95614639862565</v>
      </c>
      <c r="L157" s="5">
        <v>-1.95614639862565</v>
      </c>
      <c r="M157" s="5">
        <v>-1.95614639862565</v>
      </c>
      <c r="N157" s="5">
        <v>0.0</v>
      </c>
      <c r="O157" s="5">
        <v>0.0</v>
      </c>
      <c r="P157" s="5">
        <v>0.0</v>
      </c>
      <c r="Q157" s="5">
        <v>212.228449226147</v>
      </c>
    </row>
    <row r="158">
      <c r="A158" s="5">
        <v>156.0</v>
      </c>
      <c r="B158" s="6">
        <v>45070.0</v>
      </c>
      <c r="C158" s="5">
        <v>214.799107418792</v>
      </c>
      <c r="D158" s="5">
        <v>184.97492542606</v>
      </c>
      <c r="E158" s="5">
        <v>245.360815857376</v>
      </c>
      <c r="F158" s="5">
        <v>214.799107418792</v>
      </c>
      <c r="G158" s="5">
        <v>214.799107418792</v>
      </c>
      <c r="H158" s="5">
        <v>-1.82297489833745</v>
      </c>
      <c r="I158" s="5">
        <v>-1.82297489833745</v>
      </c>
      <c r="J158" s="5">
        <v>-1.82297489833745</v>
      </c>
      <c r="K158" s="5">
        <v>-1.82297489833745</v>
      </c>
      <c r="L158" s="5">
        <v>-1.82297489833745</v>
      </c>
      <c r="M158" s="5">
        <v>-1.82297489833745</v>
      </c>
      <c r="N158" s="5">
        <v>0.0</v>
      </c>
      <c r="O158" s="5">
        <v>0.0</v>
      </c>
      <c r="P158" s="5">
        <v>0.0</v>
      </c>
      <c r="Q158" s="5">
        <v>212.976132520455</v>
      </c>
    </row>
    <row r="159">
      <c r="A159" s="5">
        <v>157.0</v>
      </c>
      <c r="B159" s="6">
        <v>45071.0</v>
      </c>
      <c r="C159" s="5">
        <v>215.413619212812</v>
      </c>
      <c r="D159" s="5">
        <v>183.79650946894</v>
      </c>
      <c r="E159" s="5">
        <v>242.580184943429</v>
      </c>
      <c r="F159" s="5">
        <v>215.413619212812</v>
      </c>
      <c r="G159" s="5">
        <v>215.413619212812</v>
      </c>
      <c r="H159" s="5">
        <v>-2.43415728730687</v>
      </c>
      <c r="I159" s="5">
        <v>-2.43415728730687</v>
      </c>
      <c r="J159" s="5">
        <v>-2.43415728730687</v>
      </c>
      <c r="K159" s="5">
        <v>-2.43415728730687</v>
      </c>
      <c r="L159" s="5">
        <v>-2.43415728730687</v>
      </c>
      <c r="M159" s="5">
        <v>-2.43415728730687</v>
      </c>
      <c r="N159" s="5">
        <v>0.0</v>
      </c>
      <c r="O159" s="5">
        <v>0.0</v>
      </c>
      <c r="P159" s="5">
        <v>0.0</v>
      </c>
      <c r="Q159" s="5">
        <v>212.979461925505</v>
      </c>
    </row>
    <row r="160">
      <c r="A160" s="5">
        <v>158.0</v>
      </c>
      <c r="B160" s="6">
        <v>45072.0</v>
      </c>
      <c r="C160" s="5">
        <v>216.028131006831</v>
      </c>
      <c r="D160" s="5">
        <v>184.57332376385</v>
      </c>
      <c r="E160" s="5">
        <v>243.69969977761</v>
      </c>
      <c r="F160" s="5">
        <v>216.028131006831</v>
      </c>
      <c r="G160" s="5">
        <v>216.028131006831</v>
      </c>
      <c r="H160" s="5">
        <v>-1.72026773239156</v>
      </c>
      <c r="I160" s="5">
        <v>-1.72026773239156</v>
      </c>
      <c r="J160" s="5">
        <v>-1.72026773239156</v>
      </c>
      <c r="K160" s="5">
        <v>-1.72026773239156</v>
      </c>
      <c r="L160" s="5">
        <v>-1.72026773239156</v>
      </c>
      <c r="M160" s="5">
        <v>-1.72026773239156</v>
      </c>
      <c r="N160" s="5">
        <v>0.0</v>
      </c>
      <c r="O160" s="5">
        <v>0.0</v>
      </c>
      <c r="P160" s="5">
        <v>0.0</v>
      </c>
      <c r="Q160" s="5">
        <v>214.30786327444</v>
      </c>
    </row>
    <row r="161">
      <c r="A161" s="5">
        <v>159.0</v>
      </c>
      <c r="B161" s="6">
        <v>45076.0</v>
      </c>
      <c r="C161" s="5">
        <v>218.486178182909</v>
      </c>
      <c r="D161" s="5">
        <v>187.843525713772</v>
      </c>
      <c r="E161" s="5">
        <v>247.218127943431</v>
      </c>
      <c r="F161" s="5">
        <v>218.486178182909</v>
      </c>
      <c r="G161" s="5">
        <v>218.486178182909</v>
      </c>
      <c r="H161" s="5">
        <v>-1.9561463986227</v>
      </c>
      <c r="I161" s="5">
        <v>-1.9561463986227</v>
      </c>
      <c r="J161" s="5">
        <v>-1.9561463986227</v>
      </c>
      <c r="K161" s="5">
        <v>-1.9561463986227</v>
      </c>
      <c r="L161" s="5">
        <v>-1.9561463986227</v>
      </c>
      <c r="M161" s="5">
        <v>-1.9561463986227</v>
      </c>
      <c r="N161" s="5">
        <v>0.0</v>
      </c>
      <c r="O161" s="5">
        <v>0.0</v>
      </c>
      <c r="P161" s="5">
        <v>0.0</v>
      </c>
      <c r="Q161" s="5">
        <v>216.530031784287</v>
      </c>
    </row>
    <row r="162">
      <c r="A162" s="5">
        <v>160.0</v>
      </c>
      <c r="B162" s="6">
        <v>45077.0</v>
      </c>
      <c r="C162" s="5">
        <v>219.100689975894</v>
      </c>
      <c r="D162" s="5">
        <v>188.894680746486</v>
      </c>
      <c r="E162" s="5">
        <v>247.625142168019</v>
      </c>
      <c r="F162" s="5">
        <v>219.100689975894</v>
      </c>
      <c r="G162" s="5">
        <v>219.100689975894</v>
      </c>
      <c r="H162" s="5">
        <v>-1.82297489833674</v>
      </c>
      <c r="I162" s="5">
        <v>-1.82297489833674</v>
      </c>
      <c r="J162" s="5">
        <v>-1.82297489833674</v>
      </c>
      <c r="K162" s="5">
        <v>-1.82297489833674</v>
      </c>
      <c r="L162" s="5">
        <v>-1.82297489833674</v>
      </c>
      <c r="M162" s="5">
        <v>-1.82297489833674</v>
      </c>
      <c r="N162" s="5">
        <v>0.0</v>
      </c>
      <c r="O162" s="5">
        <v>0.0</v>
      </c>
      <c r="P162" s="5">
        <v>0.0</v>
      </c>
      <c r="Q162" s="5">
        <v>217.277715077557</v>
      </c>
    </row>
    <row r="163">
      <c r="A163" s="5">
        <v>161.0</v>
      </c>
      <c r="B163" s="6">
        <v>45078.0</v>
      </c>
      <c r="C163" s="5">
        <v>219.715201768879</v>
      </c>
      <c r="D163" s="5">
        <v>189.647234373077</v>
      </c>
      <c r="E163" s="5">
        <v>246.824841346089</v>
      </c>
      <c r="F163" s="5">
        <v>219.715201768879</v>
      </c>
      <c r="G163" s="5">
        <v>219.715201768879</v>
      </c>
      <c r="H163" s="5">
        <v>-2.43415728730877</v>
      </c>
      <c r="I163" s="5">
        <v>-2.43415728730877</v>
      </c>
      <c r="J163" s="5">
        <v>-2.43415728730877</v>
      </c>
      <c r="K163" s="5">
        <v>-2.43415728730877</v>
      </c>
      <c r="L163" s="5">
        <v>-2.43415728730877</v>
      </c>
      <c r="M163" s="5">
        <v>-2.43415728730877</v>
      </c>
      <c r="N163" s="5">
        <v>0.0</v>
      </c>
      <c r="O163" s="5">
        <v>0.0</v>
      </c>
      <c r="P163" s="5">
        <v>0.0</v>
      </c>
      <c r="Q163" s="5">
        <v>217.28104448157</v>
      </c>
    </row>
    <row r="164">
      <c r="A164" s="5">
        <v>162.0</v>
      </c>
      <c r="B164" s="6">
        <v>45079.0</v>
      </c>
      <c r="C164" s="5">
        <v>220.329713561864</v>
      </c>
      <c r="D164" s="5">
        <v>190.147537273285</v>
      </c>
      <c r="E164" s="5">
        <v>248.711110151408</v>
      </c>
      <c r="F164" s="5">
        <v>220.329713561864</v>
      </c>
      <c r="G164" s="5">
        <v>220.329713561864</v>
      </c>
      <c r="H164" s="5">
        <v>-1.72026773238869</v>
      </c>
      <c r="I164" s="5">
        <v>-1.72026773238869</v>
      </c>
      <c r="J164" s="5">
        <v>-1.72026773238869</v>
      </c>
      <c r="K164" s="5">
        <v>-1.72026773238869</v>
      </c>
      <c r="L164" s="5">
        <v>-1.72026773238869</v>
      </c>
      <c r="M164" s="5">
        <v>-1.72026773238869</v>
      </c>
      <c r="N164" s="5">
        <v>0.0</v>
      </c>
      <c r="O164" s="5">
        <v>0.0</v>
      </c>
      <c r="P164" s="5">
        <v>0.0</v>
      </c>
      <c r="Q164" s="5">
        <v>218.609445829475</v>
      </c>
    </row>
    <row r="165">
      <c r="A165" s="5">
        <v>163.0</v>
      </c>
      <c r="B165" s="6">
        <v>45082.0</v>
      </c>
      <c r="C165" s="5">
        <v>222.173248940818</v>
      </c>
      <c r="D165" s="5">
        <v>191.62364827091</v>
      </c>
      <c r="E165" s="5">
        <v>252.126986666373</v>
      </c>
      <c r="F165" s="5">
        <v>222.173248940818</v>
      </c>
      <c r="G165" s="5">
        <v>222.173248940818</v>
      </c>
      <c r="H165" s="5">
        <v>0.0554746044113982</v>
      </c>
      <c r="I165" s="5">
        <v>0.0554746044113982</v>
      </c>
      <c r="J165" s="5">
        <v>0.0554746044113982</v>
      </c>
      <c r="K165" s="5">
        <v>0.0554746044113982</v>
      </c>
      <c r="L165" s="5">
        <v>0.0554746044113982</v>
      </c>
      <c r="M165" s="5">
        <v>0.0554746044113982</v>
      </c>
      <c r="N165" s="5">
        <v>0.0</v>
      </c>
      <c r="O165" s="5">
        <v>0.0</v>
      </c>
      <c r="P165" s="5">
        <v>0.0</v>
      </c>
      <c r="Q165" s="5">
        <v>222.228723545229</v>
      </c>
    </row>
    <row r="166">
      <c r="A166" s="5">
        <v>164.0</v>
      </c>
      <c r="B166" s="6">
        <v>45083.0</v>
      </c>
      <c r="C166" s="5">
        <v>222.787760733802</v>
      </c>
      <c r="D166" s="5">
        <v>191.516034360935</v>
      </c>
      <c r="E166" s="5">
        <v>249.069776754991</v>
      </c>
      <c r="F166" s="5">
        <v>222.787760733802</v>
      </c>
      <c r="G166" s="5">
        <v>222.787760733802</v>
      </c>
      <c r="H166" s="5">
        <v>-1.95614639862476</v>
      </c>
      <c r="I166" s="5">
        <v>-1.95614639862476</v>
      </c>
      <c r="J166" s="5">
        <v>-1.95614639862476</v>
      </c>
      <c r="K166" s="5">
        <v>-1.95614639862476</v>
      </c>
      <c r="L166" s="5">
        <v>-1.95614639862476</v>
      </c>
      <c r="M166" s="5">
        <v>-1.95614639862476</v>
      </c>
      <c r="N166" s="5">
        <v>0.0</v>
      </c>
      <c r="O166" s="5">
        <v>0.0</v>
      </c>
      <c r="P166" s="5">
        <v>0.0</v>
      </c>
      <c r="Q166" s="5">
        <v>220.831614335177</v>
      </c>
    </row>
    <row r="167">
      <c r="A167" s="5">
        <v>165.0</v>
      </c>
      <c r="B167" s="6">
        <v>45084.0</v>
      </c>
      <c r="C167" s="5">
        <v>223.402272526787</v>
      </c>
      <c r="D167" s="5">
        <v>192.32030790868</v>
      </c>
      <c r="E167" s="5">
        <v>252.793762561735</v>
      </c>
      <c r="F167" s="5">
        <v>223.402272526787</v>
      </c>
      <c r="G167" s="5">
        <v>223.402272526787</v>
      </c>
      <c r="H167" s="5">
        <v>-1.82297489833758</v>
      </c>
      <c r="I167" s="5">
        <v>-1.82297489833758</v>
      </c>
      <c r="J167" s="5">
        <v>-1.82297489833758</v>
      </c>
      <c r="K167" s="5">
        <v>-1.82297489833758</v>
      </c>
      <c r="L167" s="5">
        <v>-1.82297489833758</v>
      </c>
      <c r="M167" s="5">
        <v>-1.82297489833758</v>
      </c>
      <c r="N167" s="5">
        <v>0.0</v>
      </c>
      <c r="O167" s="5">
        <v>0.0</v>
      </c>
      <c r="P167" s="5">
        <v>0.0</v>
      </c>
      <c r="Q167" s="5">
        <v>221.579297628449</v>
      </c>
    </row>
    <row r="168">
      <c r="A168" s="5">
        <v>166.0</v>
      </c>
      <c r="B168" s="6">
        <v>45085.0</v>
      </c>
      <c r="C168" s="5">
        <v>224.016784319772</v>
      </c>
      <c r="D168" s="5">
        <v>190.216947682356</v>
      </c>
      <c r="E168" s="5">
        <v>249.534524043267</v>
      </c>
      <c r="F168" s="5">
        <v>224.016784319772</v>
      </c>
      <c r="G168" s="5">
        <v>224.016784319772</v>
      </c>
      <c r="H168" s="5">
        <v>-2.43415728730744</v>
      </c>
      <c r="I168" s="5">
        <v>-2.43415728730744</v>
      </c>
      <c r="J168" s="5">
        <v>-2.43415728730744</v>
      </c>
      <c r="K168" s="5">
        <v>-2.43415728730744</v>
      </c>
      <c r="L168" s="5">
        <v>-2.43415728730744</v>
      </c>
      <c r="M168" s="5">
        <v>-2.43415728730744</v>
      </c>
      <c r="N168" s="5">
        <v>0.0</v>
      </c>
      <c r="O168" s="5">
        <v>0.0</v>
      </c>
      <c r="P168" s="5">
        <v>0.0</v>
      </c>
      <c r="Q168" s="5">
        <v>221.582627032464</v>
      </c>
    </row>
    <row r="169">
      <c r="A169" s="5">
        <v>167.0</v>
      </c>
      <c r="B169" s="6">
        <v>45086.0</v>
      </c>
      <c r="C169" s="5">
        <v>224.631296112756</v>
      </c>
      <c r="D169" s="5">
        <v>194.115617282362</v>
      </c>
      <c r="E169" s="5">
        <v>252.276358419683</v>
      </c>
      <c r="F169" s="5">
        <v>224.631296112756</v>
      </c>
      <c r="G169" s="5">
        <v>224.631296112756</v>
      </c>
      <c r="H169" s="5">
        <v>-1.72026773238582</v>
      </c>
      <c r="I169" s="5">
        <v>-1.72026773238582</v>
      </c>
      <c r="J169" s="5">
        <v>-1.72026773238582</v>
      </c>
      <c r="K169" s="5">
        <v>-1.72026773238582</v>
      </c>
      <c r="L169" s="5">
        <v>-1.72026773238582</v>
      </c>
      <c r="M169" s="5">
        <v>-1.72026773238582</v>
      </c>
      <c r="N169" s="5">
        <v>0.0</v>
      </c>
      <c r="O169" s="5">
        <v>0.0</v>
      </c>
      <c r="P169" s="5">
        <v>0.0</v>
      </c>
      <c r="Q169" s="5">
        <v>222.91102838037</v>
      </c>
    </row>
    <row r="170">
      <c r="A170" s="5">
        <v>168.0</v>
      </c>
      <c r="B170" s="6">
        <v>45089.0</v>
      </c>
      <c r="C170" s="5">
        <v>226.474831497524</v>
      </c>
      <c r="D170" s="5">
        <v>196.304538610585</v>
      </c>
      <c r="E170" s="5">
        <v>252.398527667778</v>
      </c>
      <c r="F170" s="5">
        <v>226.474831497524</v>
      </c>
      <c r="G170" s="5">
        <v>226.474831497524</v>
      </c>
      <c r="H170" s="5">
        <v>0.055474604410403</v>
      </c>
      <c r="I170" s="5">
        <v>0.055474604410403</v>
      </c>
      <c r="J170" s="5">
        <v>0.055474604410403</v>
      </c>
      <c r="K170" s="5">
        <v>0.055474604410403</v>
      </c>
      <c r="L170" s="5">
        <v>0.055474604410403</v>
      </c>
      <c r="M170" s="5">
        <v>0.055474604410403</v>
      </c>
      <c r="N170" s="5">
        <v>0.0</v>
      </c>
      <c r="O170" s="5">
        <v>0.0</v>
      </c>
      <c r="P170" s="5">
        <v>0.0</v>
      </c>
      <c r="Q170" s="5">
        <v>226.530306101935</v>
      </c>
    </row>
    <row r="171">
      <c r="A171" s="5">
        <v>169.0</v>
      </c>
      <c r="B171" s="6">
        <v>45090.0</v>
      </c>
      <c r="C171" s="5">
        <v>227.089343292447</v>
      </c>
      <c r="D171" s="5">
        <v>194.744312658064</v>
      </c>
      <c r="E171" s="5">
        <v>252.785839578589</v>
      </c>
      <c r="F171" s="5">
        <v>227.089343292447</v>
      </c>
      <c r="G171" s="5">
        <v>227.089343292447</v>
      </c>
      <c r="H171" s="5">
        <v>-1.95614639862401</v>
      </c>
      <c r="I171" s="5">
        <v>-1.95614639862401</v>
      </c>
      <c r="J171" s="5">
        <v>-1.95614639862401</v>
      </c>
      <c r="K171" s="5">
        <v>-1.95614639862401</v>
      </c>
      <c r="L171" s="5">
        <v>-1.95614639862401</v>
      </c>
      <c r="M171" s="5">
        <v>-1.95614639862401</v>
      </c>
      <c r="N171" s="5">
        <v>0.0</v>
      </c>
      <c r="O171" s="5">
        <v>0.0</v>
      </c>
      <c r="P171" s="5">
        <v>0.0</v>
      </c>
      <c r="Q171" s="5">
        <v>225.133196893823</v>
      </c>
    </row>
    <row r="172">
      <c r="A172" s="5">
        <v>170.0</v>
      </c>
      <c r="B172" s="6">
        <v>45091.0</v>
      </c>
      <c r="C172" s="5">
        <v>227.70385508737</v>
      </c>
      <c r="D172" s="5">
        <v>196.847155954226</v>
      </c>
      <c r="E172" s="5">
        <v>256.349301754817</v>
      </c>
      <c r="F172" s="5">
        <v>227.70385508737</v>
      </c>
      <c r="G172" s="5">
        <v>227.70385508737</v>
      </c>
      <c r="H172" s="5">
        <v>-1.82297489833842</v>
      </c>
      <c r="I172" s="5">
        <v>-1.82297489833842</v>
      </c>
      <c r="J172" s="5">
        <v>-1.82297489833842</v>
      </c>
      <c r="K172" s="5">
        <v>-1.82297489833842</v>
      </c>
      <c r="L172" s="5">
        <v>-1.82297489833842</v>
      </c>
      <c r="M172" s="5">
        <v>-1.82297489833842</v>
      </c>
      <c r="N172" s="5">
        <v>0.0</v>
      </c>
      <c r="O172" s="5">
        <v>0.0</v>
      </c>
      <c r="P172" s="5">
        <v>0.0</v>
      </c>
      <c r="Q172" s="5">
        <v>225.880880189031</v>
      </c>
    </row>
    <row r="173">
      <c r="A173" s="5">
        <v>171.0</v>
      </c>
      <c r="B173" s="6">
        <v>45092.0</v>
      </c>
      <c r="C173" s="5">
        <v>228.318366882293</v>
      </c>
      <c r="D173" s="5">
        <v>196.218015944783</v>
      </c>
      <c r="E173" s="5">
        <v>254.741485785042</v>
      </c>
      <c r="F173" s="5">
        <v>228.318366882293</v>
      </c>
      <c r="G173" s="5">
        <v>228.318366882293</v>
      </c>
      <c r="H173" s="5">
        <v>-2.43415728730935</v>
      </c>
      <c r="I173" s="5">
        <v>-2.43415728730935</v>
      </c>
      <c r="J173" s="5">
        <v>-2.43415728730935</v>
      </c>
      <c r="K173" s="5">
        <v>-2.43415728730935</v>
      </c>
      <c r="L173" s="5">
        <v>-2.43415728730935</v>
      </c>
      <c r="M173" s="5">
        <v>-2.43415728730935</v>
      </c>
      <c r="N173" s="5">
        <v>0.0</v>
      </c>
      <c r="O173" s="5">
        <v>0.0</v>
      </c>
      <c r="P173" s="5">
        <v>0.0</v>
      </c>
      <c r="Q173" s="5">
        <v>225.884209594983</v>
      </c>
    </row>
    <row r="174">
      <c r="A174" s="5">
        <v>172.0</v>
      </c>
      <c r="B174" s="6">
        <v>45093.0</v>
      </c>
      <c r="C174" s="5">
        <v>228.932878677215</v>
      </c>
      <c r="D174" s="5">
        <v>197.696550622793</v>
      </c>
      <c r="E174" s="5">
        <v>256.489314036802</v>
      </c>
      <c r="F174" s="5">
        <v>228.932878677215</v>
      </c>
      <c r="G174" s="5">
        <v>228.932878677215</v>
      </c>
      <c r="H174" s="5">
        <v>-1.72026773239933</v>
      </c>
      <c r="I174" s="5">
        <v>-1.72026773239933</v>
      </c>
      <c r="J174" s="5">
        <v>-1.72026773239933</v>
      </c>
      <c r="K174" s="5">
        <v>-1.72026773239933</v>
      </c>
      <c r="L174" s="5">
        <v>-1.72026773239933</v>
      </c>
      <c r="M174" s="5">
        <v>-1.72026773239933</v>
      </c>
      <c r="N174" s="5">
        <v>0.0</v>
      </c>
      <c r="O174" s="5">
        <v>0.0</v>
      </c>
      <c r="P174" s="5">
        <v>0.0</v>
      </c>
      <c r="Q174" s="5">
        <v>227.212610944816</v>
      </c>
    </row>
    <row r="175">
      <c r="A175" s="5">
        <v>173.0</v>
      </c>
      <c r="B175" s="6">
        <v>45097.0</v>
      </c>
      <c r="C175" s="5">
        <v>231.390925856906</v>
      </c>
      <c r="D175" s="5">
        <v>198.516198733052</v>
      </c>
      <c r="E175" s="5">
        <v>259.117821125728</v>
      </c>
      <c r="F175" s="5">
        <v>231.390925856906</v>
      </c>
      <c r="G175" s="5">
        <v>231.390925856906</v>
      </c>
      <c r="H175" s="5">
        <v>-1.95614639862326</v>
      </c>
      <c r="I175" s="5">
        <v>-1.95614639862326</v>
      </c>
      <c r="J175" s="5">
        <v>-1.95614639862326</v>
      </c>
      <c r="K175" s="5">
        <v>-1.95614639862326</v>
      </c>
      <c r="L175" s="5">
        <v>-1.95614639862326</v>
      </c>
      <c r="M175" s="5">
        <v>-1.95614639862326</v>
      </c>
      <c r="N175" s="5">
        <v>0.0</v>
      </c>
      <c r="O175" s="5">
        <v>0.0</v>
      </c>
      <c r="P175" s="5">
        <v>0.0</v>
      </c>
      <c r="Q175" s="5">
        <v>229.434779458283</v>
      </c>
    </row>
    <row r="176">
      <c r="A176" s="5">
        <v>174.0</v>
      </c>
      <c r="B176" s="6">
        <v>45098.0</v>
      </c>
      <c r="C176" s="5">
        <v>232.005437651829</v>
      </c>
      <c r="D176" s="5">
        <v>199.463893162339</v>
      </c>
      <c r="E176" s="5">
        <v>260.775027999867</v>
      </c>
      <c r="F176" s="5">
        <v>232.005437651829</v>
      </c>
      <c r="G176" s="5">
        <v>232.005437651829</v>
      </c>
      <c r="H176" s="5">
        <v>-1.82297489833681</v>
      </c>
      <c r="I176" s="5">
        <v>-1.82297489833681</v>
      </c>
      <c r="J176" s="5">
        <v>-1.82297489833681</v>
      </c>
      <c r="K176" s="5">
        <v>-1.82297489833681</v>
      </c>
      <c r="L176" s="5">
        <v>-1.82297489833681</v>
      </c>
      <c r="M176" s="5">
        <v>-1.82297489833681</v>
      </c>
      <c r="N176" s="5">
        <v>0.0</v>
      </c>
      <c r="O176" s="5">
        <v>0.0</v>
      </c>
      <c r="P176" s="5">
        <v>0.0</v>
      </c>
      <c r="Q176" s="5">
        <v>230.182462753492</v>
      </c>
    </row>
    <row r="177">
      <c r="A177" s="5">
        <v>175.0</v>
      </c>
      <c r="B177" s="6">
        <v>45099.0</v>
      </c>
      <c r="C177" s="5">
        <v>232.619949446752</v>
      </c>
      <c r="D177" s="5">
        <v>200.778896236394</v>
      </c>
      <c r="E177" s="5">
        <v>261.060236263413</v>
      </c>
      <c r="F177" s="5">
        <v>232.619949446752</v>
      </c>
      <c r="G177" s="5">
        <v>232.619949446752</v>
      </c>
      <c r="H177" s="5">
        <v>-2.43415728730603</v>
      </c>
      <c r="I177" s="5">
        <v>-2.43415728730603</v>
      </c>
      <c r="J177" s="5">
        <v>-2.43415728730603</v>
      </c>
      <c r="K177" s="5">
        <v>-2.43415728730603</v>
      </c>
      <c r="L177" s="5">
        <v>-2.43415728730603</v>
      </c>
      <c r="M177" s="5">
        <v>-2.43415728730603</v>
      </c>
      <c r="N177" s="5">
        <v>0.0</v>
      </c>
      <c r="O177" s="5">
        <v>0.0</v>
      </c>
      <c r="P177" s="5">
        <v>0.0</v>
      </c>
      <c r="Q177" s="5">
        <v>230.185792159446</v>
      </c>
    </row>
    <row r="178">
      <c r="A178" s="5">
        <v>176.0</v>
      </c>
      <c r="B178" s="6">
        <v>45100.0</v>
      </c>
      <c r="C178" s="5">
        <v>233.234460011806</v>
      </c>
      <c r="D178" s="5">
        <v>201.604880288303</v>
      </c>
      <c r="E178" s="5">
        <v>261.785186135893</v>
      </c>
      <c r="F178" s="5">
        <v>233.234460011806</v>
      </c>
      <c r="G178" s="5">
        <v>233.234460011806</v>
      </c>
      <c r="H178" s="5">
        <v>-1.720267732396</v>
      </c>
      <c r="I178" s="5">
        <v>-1.720267732396</v>
      </c>
      <c r="J178" s="5">
        <v>-1.720267732396</v>
      </c>
      <c r="K178" s="5">
        <v>-1.720267732396</v>
      </c>
      <c r="L178" s="5">
        <v>-1.720267732396</v>
      </c>
      <c r="M178" s="5">
        <v>-1.720267732396</v>
      </c>
      <c r="N178" s="5">
        <v>0.0</v>
      </c>
      <c r="O178" s="5">
        <v>0.0</v>
      </c>
      <c r="P178" s="5">
        <v>0.0</v>
      </c>
      <c r="Q178" s="5">
        <v>231.51419227941</v>
      </c>
    </row>
    <row r="179">
      <c r="A179" s="5">
        <v>177.0</v>
      </c>
      <c r="B179" s="6">
        <v>45103.0</v>
      </c>
      <c r="C179" s="5">
        <v>235.07799170697</v>
      </c>
      <c r="D179" s="5">
        <v>205.111398952871</v>
      </c>
      <c r="E179" s="5">
        <v>265.288228380885</v>
      </c>
      <c r="F179" s="5">
        <v>235.07799170697</v>
      </c>
      <c r="G179" s="5">
        <v>235.07799170697</v>
      </c>
      <c r="H179" s="5">
        <v>0.0554746044171534</v>
      </c>
      <c r="I179" s="5">
        <v>0.0554746044171534</v>
      </c>
      <c r="J179" s="5">
        <v>0.0554746044171534</v>
      </c>
      <c r="K179" s="5">
        <v>0.0554746044171534</v>
      </c>
      <c r="L179" s="5">
        <v>0.0554746044171534</v>
      </c>
      <c r="M179" s="5">
        <v>0.0554746044171534</v>
      </c>
      <c r="N179" s="5">
        <v>0.0</v>
      </c>
      <c r="O179" s="5">
        <v>0.0</v>
      </c>
      <c r="P179" s="5">
        <v>0.0</v>
      </c>
      <c r="Q179" s="5">
        <v>235.133466311387</v>
      </c>
    </row>
    <row r="180">
      <c r="A180" s="5">
        <v>178.0</v>
      </c>
      <c r="B180" s="6">
        <v>45104.0</v>
      </c>
      <c r="C180" s="5">
        <v>235.692502272024</v>
      </c>
      <c r="D180" s="5">
        <v>203.760449143208</v>
      </c>
      <c r="E180" s="5">
        <v>265.237838813126</v>
      </c>
      <c r="F180" s="5">
        <v>235.692502272024</v>
      </c>
      <c r="G180" s="5">
        <v>235.692502272024</v>
      </c>
      <c r="H180" s="5">
        <v>-1.95614639862312</v>
      </c>
      <c r="I180" s="5">
        <v>-1.95614639862312</v>
      </c>
      <c r="J180" s="5">
        <v>-1.95614639862312</v>
      </c>
      <c r="K180" s="5">
        <v>-1.95614639862312</v>
      </c>
      <c r="L180" s="5">
        <v>-1.95614639862312</v>
      </c>
      <c r="M180" s="5">
        <v>-1.95614639862312</v>
      </c>
      <c r="N180" s="5">
        <v>0.0</v>
      </c>
      <c r="O180" s="5">
        <v>0.0</v>
      </c>
      <c r="P180" s="5">
        <v>0.0</v>
      </c>
      <c r="Q180" s="5">
        <v>233.736355873401</v>
      </c>
    </row>
    <row r="181">
      <c r="A181" s="5">
        <v>179.0</v>
      </c>
      <c r="B181" s="6">
        <v>45105.0</v>
      </c>
      <c r="C181" s="5">
        <v>236.307012837079</v>
      </c>
      <c r="D181" s="5">
        <v>204.094854580722</v>
      </c>
      <c r="E181" s="5">
        <v>262.36559999434</v>
      </c>
      <c r="F181" s="5">
        <v>236.307012837079</v>
      </c>
      <c r="G181" s="5">
        <v>236.307012837079</v>
      </c>
      <c r="H181" s="5">
        <v>-1.82297489833519</v>
      </c>
      <c r="I181" s="5">
        <v>-1.82297489833519</v>
      </c>
      <c r="J181" s="5">
        <v>-1.82297489833519</v>
      </c>
      <c r="K181" s="5">
        <v>-1.82297489833519</v>
      </c>
      <c r="L181" s="5">
        <v>-1.82297489833519</v>
      </c>
      <c r="M181" s="5">
        <v>-1.82297489833519</v>
      </c>
      <c r="N181" s="5">
        <v>0.0</v>
      </c>
      <c r="O181" s="5">
        <v>0.0</v>
      </c>
      <c r="P181" s="5">
        <v>0.0</v>
      </c>
      <c r="Q181" s="5">
        <v>234.484037938743</v>
      </c>
    </row>
    <row r="182">
      <c r="A182" s="5">
        <v>180.0</v>
      </c>
      <c r="B182" s="6">
        <v>45106.0</v>
      </c>
      <c r="C182" s="5">
        <v>236.921523402133</v>
      </c>
      <c r="D182" s="5">
        <v>204.940964732289</v>
      </c>
      <c r="E182" s="5">
        <v>263.792447020225</v>
      </c>
      <c r="F182" s="5">
        <v>236.921523402133</v>
      </c>
      <c r="G182" s="5">
        <v>236.921523402133</v>
      </c>
      <c r="H182" s="5">
        <v>-2.43415728730631</v>
      </c>
      <c r="I182" s="5">
        <v>-2.43415728730631</v>
      </c>
      <c r="J182" s="5">
        <v>-2.43415728730631</v>
      </c>
      <c r="K182" s="5">
        <v>-2.43415728730631</v>
      </c>
      <c r="L182" s="5">
        <v>-2.43415728730631</v>
      </c>
      <c r="M182" s="5">
        <v>-2.43415728730631</v>
      </c>
      <c r="N182" s="5">
        <v>0.0</v>
      </c>
      <c r="O182" s="5">
        <v>0.0</v>
      </c>
      <c r="P182" s="5">
        <v>0.0</v>
      </c>
      <c r="Q182" s="5">
        <v>234.487366114827</v>
      </c>
    </row>
    <row r="183">
      <c r="A183" s="5">
        <v>181.0</v>
      </c>
      <c r="B183" s="6">
        <v>45107.0</v>
      </c>
      <c r="C183" s="5">
        <v>237.536033967188</v>
      </c>
      <c r="D183" s="5">
        <v>205.216601472688</v>
      </c>
      <c r="E183" s="5">
        <v>263.820075103431</v>
      </c>
      <c r="F183" s="5">
        <v>237.536033967188</v>
      </c>
      <c r="G183" s="5">
        <v>237.536033967188</v>
      </c>
      <c r="H183" s="5">
        <v>-1.72026773239359</v>
      </c>
      <c r="I183" s="5">
        <v>-1.72026773239359</v>
      </c>
      <c r="J183" s="5">
        <v>-1.72026773239359</v>
      </c>
      <c r="K183" s="5">
        <v>-1.72026773239359</v>
      </c>
      <c r="L183" s="5">
        <v>-1.72026773239359</v>
      </c>
      <c r="M183" s="5">
        <v>-1.72026773239359</v>
      </c>
      <c r="N183" s="5">
        <v>0.0</v>
      </c>
      <c r="O183" s="5">
        <v>0.0</v>
      </c>
      <c r="P183" s="5">
        <v>0.0</v>
      </c>
      <c r="Q183" s="5">
        <v>235.815766234794</v>
      </c>
    </row>
    <row r="184">
      <c r="A184" s="5">
        <v>182.0</v>
      </c>
      <c r="B184" s="6">
        <v>45110.0</v>
      </c>
      <c r="C184" s="5">
        <v>239.379565662351</v>
      </c>
      <c r="D184" s="5">
        <v>208.714051478463</v>
      </c>
      <c r="E184" s="5">
        <v>266.31740252707</v>
      </c>
      <c r="F184" s="5">
        <v>239.379565662351</v>
      </c>
      <c r="G184" s="5">
        <v>239.379565662351</v>
      </c>
      <c r="H184" s="5">
        <v>0.0554746044135577</v>
      </c>
      <c r="I184" s="5">
        <v>0.0554746044135577</v>
      </c>
      <c r="J184" s="5">
        <v>0.0554746044135577</v>
      </c>
      <c r="K184" s="5">
        <v>0.0554746044135577</v>
      </c>
      <c r="L184" s="5">
        <v>0.0554746044135577</v>
      </c>
      <c r="M184" s="5">
        <v>0.0554746044135577</v>
      </c>
      <c r="N184" s="5">
        <v>0.0</v>
      </c>
      <c r="O184" s="5">
        <v>0.0</v>
      </c>
      <c r="P184" s="5">
        <v>0.0</v>
      </c>
      <c r="Q184" s="5">
        <v>239.435040266765</v>
      </c>
    </row>
    <row r="185">
      <c r="A185" s="5">
        <v>183.0</v>
      </c>
      <c r="B185" s="6">
        <v>45112.0</v>
      </c>
      <c r="C185" s="5">
        <v>240.60858679246</v>
      </c>
      <c r="D185" s="5">
        <v>208.203164659841</v>
      </c>
      <c r="E185" s="5">
        <v>266.167519517255</v>
      </c>
      <c r="F185" s="5">
        <v>240.60858679246</v>
      </c>
      <c r="G185" s="5">
        <v>240.60858679246</v>
      </c>
      <c r="H185" s="5">
        <v>-1.82297489833603</v>
      </c>
      <c r="I185" s="5">
        <v>-1.82297489833603</v>
      </c>
      <c r="J185" s="5">
        <v>-1.82297489833603</v>
      </c>
      <c r="K185" s="5">
        <v>-1.82297489833603</v>
      </c>
      <c r="L185" s="5">
        <v>-1.82297489833603</v>
      </c>
      <c r="M185" s="5">
        <v>-1.82297489833603</v>
      </c>
      <c r="N185" s="5">
        <v>0.0</v>
      </c>
      <c r="O185" s="5">
        <v>0.0</v>
      </c>
      <c r="P185" s="5">
        <v>0.0</v>
      </c>
      <c r="Q185" s="5">
        <v>238.785611894124</v>
      </c>
    </row>
    <row r="186">
      <c r="A186" s="5">
        <v>184.0</v>
      </c>
      <c r="B186" s="6">
        <v>45113.0</v>
      </c>
      <c r="C186" s="5">
        <v>241.043144552276</v>
      </c>
      <c r="D186" s="5">
        <v>209.849000192859</v>
      </c>
      <c r="E186" s="5">
        <v>267.574420105559</v>
      </c>
      <c r="F186" s="5">
        <v>241.043144552276</v>
      </c>
      <c r="G186" s="5">
        <v>241.043144552276</v>
      </c>
      <c r="H186" s="5">
        <v>-2.4341572873066</v>
      </c>
      <c r="I186" s="5">
        <v>-2.4341572873066</v>
      </c>
      <c r="J186" s="5">
        <v>-2.4341572873066</v>
      </c>
      <c r="K186" s="5">
        <v>-2.4341572873066</v>
      </c>
      <c r="L186" s="5">
        <v>-2.4341572873066</v>
      </c>
      <c r="M186" s="5">
        <v>-2.4341572873066</v>
      </c>
      <c r="N186" s="5">
        <v>0.0</v>
      </c>
      <c r="O186" s="5">
        <v>0.0</v>
      </c>
      <c r="P186" s="5">
        <v>0.0</v>
      </c>
      <c r="Q186" s="5">
        <v>238.60898726497</v>
      </c>
    </row>
    <row r="187">
      <c r="A187" s="5">
        <v>185.0</v>
      </c>
      <c r="B187" s="6">
        <v>45114.0</v>
      </c>
      <c r="C187" s="5">
        <v>241.477702312092</v>
      </c>
      <c r="D187" s="5">
        <v>209.483288391334</v>
      </c>
      <c r="E187" s="5">
        <v>270.202184662863</v>
      </c>
      <c r="F187" s="5">
        <v>241.477702312092</v>
      </c>
      <c r="G187" s="5">
        <v>241.477702312092</v>
      </c>
      <c r="H187" s="5">
        <v>-1.72026773239026</v>
      </c>
      <c r="I187" s="5">
        <v>-1.72026773239026</v>
      </c>
      <c r="J187" s="5">
        <v>-1.72026773239026</v>
      </c>
      <c r="K187" s="5">
        <v>-1.72026773239026</v>
      </c>
      <c r="L187" s="5">
        <v>-1.72026773239026</v>
      </c>
      <c r="M187" s="5">
        <v>-1.72026773239026</v>
      </c>
      <c r="N187" s="5">
        <v>0.0</v>
      </c>
      <c r="O187" s="5">
        <v>0.0</v>
      </c>
      <c r="P187" s="5">
        <v>0.0</v>
      </c>
      <c r="Q187" s="5">
        <v>239.757434579702</v>
      </c>
    </row>
    <row r="188">
      <c r="A188" s="5">
        <v>186.0</v>
      </c>
      <c r="B188" s="6">
        <v>45117.0</v>
      </c>
      <c r="C188" s="5">
        <v>242.78137559154</v>
      </c>
      <c r="D188" s="5">
        <v>213.783855314087</v>
      </c>
      <c r="E188" s="5">
        <v>271.570986006189</v>
      </c>
      <c r="F188" s="5">
        <v>242.78137559154</v>
      </c>
      <c r="G188" s="5">
        <v>242.78137559154</v>
      </c>
      <c r="H188" s="5">
        <v>0.0554746044125627</v>
      </c>
      <c r="I188" s="5">
        <v>0.0554746044125627</v>
      </c>
      <c r="J188" s="5">
        <v>0.0554746044125627</v>
      </c>
      <c r="K188" s="5">
        <v>0.0554746044125627</v>
      </c>
      <c r="L188" s="5">
        <v>0.0554746044125627</v>
      </c>
      <c r="M188" s="5">
        <v>0.0554746044125627</v>
      </c>
      <c r="N188" s="5">
        <v>0.0</v>
      </c>
      <c r="O188" s="5">
        <v>0.0</v>
      </c>
      <c r="P188" s="5">
        <v>0.0</v>
      </c>
      <c r="Q188" s="5">
        <v>242.836850195953</v>
      </c>
    </row>
    <row r="189">
      <c r="A189" s="5">
        <v>187.0</v>
      </c>
      <c r="B189" s="6">
        <v>45118.0</v>
      </c>
      <c r="C189" s="5">
        <v>243.215933351356</v>
      </c>
      <c r="D189" s="5">
        <v>209.085245737797</v>
      </c>
      <c r="E189" s="5">
        <v>270.871077304754</v>
      </c>
      <c r="F189" s="5">
        <v>243.215933351356</v>
      </c>
      <c r="G189" s="5">
        <v>243.215933351356</v>
      </c>
      <c r="H189" s="5">
        <v>-1.95614639862162</v>
      </c>
      <c r="I189" s="5">
        <v>-1.95614639862162</v>
      </c>
      <c r="J189" s="5">
        <v>-1.95614639862162</v>
      </c>
      <c r="K189" s="5">
        <v>-1.95614639862162</v>
      </c>
      <c r="L189" s="5">
        <v>-1.95614639862162</v>
      </c>
      <c r="M189" s="5">
        <v>-1.95614639862162</v>
      </c>
      <c r="N189" s="5">
        <v>0.0</v>
      </c>
      <c r="O189" s="5">
        <v>0.0</v>
      </c>
      <c r="P189" s="5">
        <v>0.0</v>
      </c>
      <c r="Q189" s="5">
        <v>241.259786952735</v>
      </c>
    </row>
    <row r="190">
      <c r="A190" s="5">
        <v>188.0</v>
      </c>
      <c r="B190" s="6">
        <v>45119.0</v>
      </c>
      <c r="C190" s="5">
        <v>243.650491111172</v>
      </c>
      <c r="D190" s="5">
        <v>211.028954355626</v>
      </c>
      <c r="E190" s="5">
        <v>273.276462836141</v>
      </c>
      <c r="F190" s="5">
        <v>243.650491111172</v>
      </c>
      <c r="G190" s="5">
        <v>243.650491111172</v>
      </c>
      <c r="H190" s="5">
        <v>-1.82297489833687</v>
      </c>
      <c r="I190" s="5">
        <v>-1.82297489833687</v>
      </c>
      <c r="J190" s="5">
        <v>-1.82297489833687</v>
      </c>
      <c r="K190" s="5">
        <v>-1.82297489833687</v>
      </c>
      <c r="L190" s="5">
        <v>-1.82297489833687</v>
      </c>
      <c r="M190" s="5">
        <v>-1.82297489833687</v>
      </c>
      <c r="N190" s="5">
        <v>0.0</v>
      </c>
      <c r="O190" s="5">
        <v>0.0</v>
      </c>
      <c r="P190" s="5">
        <v>0.0</v>
      </c>
      <c r="Q190" s="5">
        <v>241.827516212836</v>
      </c>
    </row>
    <row r="191">
      <c r="A191" s="5">
        <v>189.0</v>
      </c>
      <c r="B191" s="6">
        <v>45120.0</v>
      </c>
      <c r="C191" s="5">
        <v>244.085048870988</v>
      </c>
      <c r="D191" s="5">
        <v>213.935655424854</v>
      </c>
      <c r="E191" s="5">
        <v>271.81427735431</v>
      </c>
      <c r="F191" s="5">
        <v>244.085048870988</v>
      </c>
      <c r="G191" s="5">
        <v>244.085048870988</v>
      </c>
      <c r="H191" s="5">
        <v>-2.43415728730328</v>
      </c>
      <c r="I191" s="5">
        <v>-2.43415728730328</v>
      </c>
      <c r="J191" s="5">
        <v>-2.43415728730328</v>
      </c>
      <c r="K191" s="5">
        <v>-2.43415728730328</v>
      </c>
      <c r="L191" s="5">
        <v>-2.43415728730328</v>
      </c>
      <c r="M191" s="5">
        <v>-2.43415728730328</v>
      </c>
      <c r="N191" s="5">
        <v>0.0</v>
      </c>
      <c r="O191" s="5">
        <v>0.0</v>
      </c>
      <c r="P191" s="5">
        <v>0.0</v>
      </c>
      <c r="Q191" s="5">
        <v>241.650891583685</v>
      </c>
    </row>
    <row r="192">
      <c r="A192" s="5">
        <v>190.0</v>
      </c>
      <c r="B192" s="6">
        <v>45121.0</v>
      </c>
      <c r="C192" s="5">
        <v>244.519606630804</v>
      </c>
      <c r="D192" s="5">
        <v>214.257191152956</v>
      </c>
      <c r="E192" s="5">
        <v>272.146426272731</v>
      </c>
      <c r="F192" s="5">
        <v>244.519606630804</v>
      </c>
      <c r="G192" s="5">
        <v>244.519606630804</v>
      </c>
      <c r="H192" s="5">
        <v>-1.72026773238739</v>
      </c>
      <c r="I192" s="5">
        <v>-1.72026773238739</v>
      </c>
      <c r="J192" s="5">
        <v>-1.72026773238739</v>
      </c>
      <c r="K192" s="5">
        <v>-1.72026773238739</v>
      </c>
      <c r="L192" s="5">
        <v>-1.72026773238739</v>
      </c>
      <c r="M192" s="5">
        <v>-1.72026773238739</v>
      </c>
      <c r="N192" s="5">
        <v>0.0</v>
      </c>
      <c r="O192" s="5">
        <v>0.0</v>
      </c>
      <c r="P192" s="5">
        <v>0.0</v>
      </c>
      <c r="Q192" s="5">
        <v>242.799338898417</v>
      </c>
    </row>
    <row r="193">
      <c r="A193" s="5">
        <v>191.0</v>
      </c>
      <c r="B193" s="6">
        <v>45124.0</v>
      </c>
      <c r="C193" s="5">
        <v>245.823279910253</v>
      </c>
      <c r="D193" s="5">
        <v>215.725726484134</v>
      </c>
      <c r="E193" s="5">
        <v>275.454660800001</v>
      </c>
      <c r="F193" s="5">
        <v>245.823279910253</v>
      </c>
      <c r="G193" s="5">
        <v>245.823279910253</v>
      </c>
      <c r="H193" s="5">
        <v>0.0554746044089669</v>
      </c>
      <c r="I193" s="5">
        <v>0.0554746044089669</v>
      </c>
      <c r="J193" s="5">
        <v>0.0554746044089669</v>
      </c>
      <c r="K193" s="5">
        <v>0.0554746044089669</v>
      </c>
      <c r="L193" s="5">
        <v>0.0554746044089669</v>
      </c>
      <c r="M193" s="5">
        <v>0.0554746044089669</v>
      </c>
      <c r="N193" s="5">
        <v>0.0</v>
      </c>
      <c r="O193" s="5">
        <v>0.0</v>
      </c>
      <c r="P193" s="5">
        <v>0.0</v>
      </c>
      <c r="Q193" s="5">
        <v>245.878754514662</v>
      </c>
    </row>
    <row r="194">
      <c r="A194" s="5">
        <v>192.0</v>
      </c>
      <c r="B194" s="6">
        <v>45125.0</v>
      </c>
      <c r="C194" s="5">
        <v>246.088076817933</v>
      </c>
      <c r="D194" s="5">
        <v>216.131175381147</v>
      </c>
      <c r="E194" s="5">
        <v>273.870010746357</v>
      </c>
      <c r="F194" s="5">
        <v>246.088076817933</v>
      </c>
      <c r="G194" s="5">
        <v>246.088076817933</v>
      </c>
      <c r="H194" s="5">
        <v>-1.95614639862368</v>
      </c>
      <c r="I194" s="5">
        <v>-1.95614639862368</v>
      </c>
      <c r="J194" s="5">
        <v>-1.95614639862368</v>
      </c>
      <c r="K194" s="5">
        <v>-1.95614639862368</v>
      </c>
      <c r="L194" s="5">
        <v>-1.95614639862368</v>
      </c>
      <c r="M194" s="5">
        <v>-1.95614639862368</v>
      </c>
      <c r="N194" s="5">
        <v>0.0</v>
      </c>
      <c r="O194" s="5">
        <v>0.0</v>
      </c>
      <c r="P194" s="5">
        <v>0.0</v>
      </c>
      <c r="Q194" s="5">
        <v>244.131930419309</v>
      </c>
    </row>
    <row r="195">
      <c r="A195" s="5">
        <v>193.0</v>
      </c>
      <c r="B195" s="6">
        <v>45126.0</v>
      </c>
      <c r="C195" s="5">
        <v>246.352873725613</v>
      </c>
      <c r="D195" s="5">
        <v>214.283591436253</v>
      </c>
      <c r="E195" s="5">
        <v>274.010020700101</v>
      </c>
      <c r="F195" s="5">
        <v>246.352873725613</v>
      </c>
      <c r="G195" s="5">
        <v>246.352873725613</v>
      </c>
      <c r="H195" s="5">
        <v>-1.82297489833616</v>
      </c>
      <c r="I195" s="5">
        <v>-1.82297489833616</v>
      </c>
      <c r="J195" s="5">
        <v>-1.82297489833616</v>
      </c>
      <c r="K195" s="5">
        <v>-1.82297489833616</v>
      </c>
      <c r="L195" s="5">
        <v>-1.82297489833616</v>
      </c>
      <c r="M195" s="5">
        <v>-1.82297489833616</v>
      </c>
      <c r="N195" s="5">
        <v>0.0</v>
      </c>
      <c r="O195" s="5">
        <v>0.0</v>
      </c>
      <c r="P195" s="5">
        <v>0.0</v>
      </c>
      <c r="Q195" s="5">
        <v>244.529898827277</v>
      </c>
    </row>
    <row r="196">
      <c r="A196" s="5">
        <v>194.0</v>
      </c>
      <c r="B196" s="6">
        <v>45127.0</v>
      </c>
      <c r="C196" s="5">
        <v>246.617670633294</v>
      </c>
      <c r="D196" s="5">
        <v>214.901489646652</v>
      </c>
      <c r="E196" s="5">
        <v>274.051454718778</v>
      </c>
      <c r="F196" s="5">
        <v>246.617670633294</v>
      </c>
      <c r="G196" s="5">
        <v>246.617670633294</v>
      </c>
      <c r="H196" s="5">
        <v>-2.43415728730356</v>
      </c>
      <c r="I196" s="5">
        <v>-2.43415728730356</v>
      </c>
      <c r="J196" s="5">
        <v>-2.43415728730356</v>
      </c>
      <c r="K196" s="5">
        <v>-2.43415728730356</v>
      </c>
      <c r="L196" s="5">
        <v>-2.43415728730356</v>
      </c>
      <c r="M196" s="5">
        <v>-2.43415728730356</v>
      </c>
      <c r="N196" s="5">
        <v>0.0</v>
      </c>
      <c r="O196" s="5">
        <v>0.0</v>
      </c>
      <c r="P196" s="5">
        <v>0.0</v>
      </c>
      <c r="Q196" s="5">
        <v>244.18351334599</v>
      </c>
    </row>
    <row r="197">
      <c r="A197" s="5">
        <v>195.0</v>
      </c>
      <c r="B197" s="6">
        <v>45128.0</v>
      </c>
      <c r="C197" s="5">
        <v>246.882467540974</v>
      </c>
      <c r="D197" s="5">
        <v>212.792390506222</v>
      </c>
      <c r="E197" s="5">
        <v>273.096949596547</v>
      </c>
      <c r="F197" s="5">
        <v>246.882467540974</v>
      </c>
      <c r="G197" s="5">
        <v>246.882467540974</v>
      </c>
      <c r="H197" s="5">
        <v>-1.72026773238406</v>
      </c>
      <c r="I197" s="5">
        <v>-1.72026773238406</v>
      </c>
      <c r="J197" s="5">
        <v>-1.72026773238406</v>
      </c>
      <c r="K197" s="5">
        <v>-1.72026773238406</v>
      </c>
      <c r="L197" s="5">
        <v>-1.72026773238406</v>
      </c>
      <c r="M197" s="5">
        <v>-1.72026773238406</v>
      </c>
      <c r="N197" s="5">
        <v>0.0</v>
      </c>
      <c r="O197" s="5">
        <v>0.0</v>
      </c>
      <c r="P197" s="5">
        <v>0.0</v>
      </c>
      <c r="Q197" s="5">
        <v>245.16219980859</v>
      </c>
    </row>
    <row r="198">
      <c r="A198" s="5">
        <v>196.0</v>
      </c>
      <c r="B198" s="6">
        <v>45131.0</v>
      </c>
      <c r="C198" s="5">
        <v>247.676858264015</v>
      </c>
      <c r="D198" s="5">
        <v>219.539564676292</v>
      </c>
      <c r="E198" s="5">
        <v>278.601874654758</v>
      </c>
      <c r="F198" s="5">
        <v>247.676858264015</v>
      </c>
      <c r="G198" s="5">
        <v>247.676858264015</v>
      </c>
      <c r="H198" s="5">
        <v>0.0554746044219136</v>
      </c>
      <c r="I198" s="5">
        <v>0.0554746044219136</v>
      </c>
      <c r="J198" s="5">
        <v>0.0554746044219136</v>
      </c>
      <c r="K198" s="5">
        <v>0.0554746044219136</v>
      </c>
      <c r="L198" s="5">
        <v>0.0554746044219136</v>
      </c>
      <c r="M198" s="5">
        <v>0.0554746044219136</v>
      </c>
      <c r="N198" s="5">
        <v>0.0</v>
      </c>
      <c r="O198" s="5">
        <v>0.0</v>
      </c>
      <c r="P198" s="5">
        <v>0.0</v>
      </c>
      <c r="Q198" s="5">
        <v>247.732332868437</v>
      </c>
    </row>
    <row r="199">
      <c r="A199" s="5">
        <v>197.0</v>
      </c>
      <c r="B199" s="6">
        <v>45132.0</v>
      </c>
      <c r="C199" s="5">
        <v>247.941655171695</v>
      </c>
      <c r="D199" s="5">
        <v>216.454159461682</v>
      </c>
      <c r="E199" s="5">
        <v>278.734447677477</v>
      </c>
      <c r="F199" s="5">
        <v>247.941655171695</v>
      </c>
      <c r="G199" s="5">
        <v>247.941655171695</v>
      </c>
      <c r="H199" s="5">
        <v>-1.95614639862293</v>
      </c>
      <c r="I199" s="5">
        <v>-1.95614639862293</v>
      </c>
      <c r="J199" s="5">
        <v>-1.95614639862293</v>
      </c>
      <c r="K199" s="5">
        <v>-1.95614639862293</v>
      </c>
      <c r="L199" s="5">
        <v>-1.95614639862293</v>
      </c>
      <c r="M199" s="5">
        <v>-1.95614639862293</v>
      </c>
      <c r="N199" s="5">
        <v>0.0</v>
      </c>
      <c r="O199" s="5">
        <v>0.0</v>
      </c>
      <c r="P199" s="5">
        <v>0.0</v>
      </c>
      <c r="Q199" s="5">
        <v>245.985508773073</v>
      </c>
    </row>
    <row r="200">
      <c r="A200" s="5">
        <v>198.0</v>
      </c>
      <c r="B200" s="6">
        <v>45133.0</v>
      </c>
      <c r="C200" s="5">
        <v>248.206452079376</v>
      </c>
      <c r="D200" s="5">
        <v>216.43566995319</v>
      </c>
      <c r="E200" s="5">
        <v>277.77985638349</v>
      </c>
      <c r="F200" s="5">
        <v>248.206452079376</v>
      </c>
      <c r="G200" s="5">
        <v>248.206452079376</v>
      </c>
      <c r="H200" s="5">
        <v>-1.82297489833455</v>
      </c>
      <c r="I200" s="5">
        <v>-1.82297489833455</v>
      </c>
      <c r="J200" s="5">
        <v>-1.82297489833455</v>
      </c>
      <c r="K200" s="5">
        <v>-1.82297489833455</v>
      </c>
      <c r="L200" s="5">
        <v>-1.82297489833455</v>
      </c>
      <c r="M200" s="5">
        <v>-1.82297489833455</v>
      </c>
      <c r="N200" s="5">
        <v>0.0</v>
      </c>
      <c r="O200" s="5">
        <v>0.0</v>
      </c>
      <c r="P200" s="5">
        <v>0.0</v>
      </c>
      <c r="Q200" s="5">
        <v>246.383477181041</v>
      </c>
    </row>
    <row r="201">
      <c r="A201" s="5">
        <v>199.0</v>
      </c>
      <c r="B201" s="6">
        <v>45134.0</v>
      </c>
      <c r="C201" s="5">
        <v>248.471248987056</v>
      </c>
      <c r="D201" s="5">
        <v>217.13266011522</v>
      </c>
      <c r="E201" s="5">
        <v>274.840647507804</v>
      </c>
      <c r="F201" s="5">
        <v>248.471248987056</v>
      </c>
      <c r="G201" s="5">
        <v>248.471248987056</v>
      </c>
      <c r="H201" s="5">
        <v>-2.43415728730547</v>
      </c>
      <c r="I201" s="5">
        <v>-2.43415728730547</v>
      </c>
      <c r="J201" s="5">
        <v>-2.43415728730547</v>
      </c>
      <c r="K201" s="5">
        <v>-2.43415728730547</v>
      </c>
      <c r="L201" s="5">
        <v>-2.43415728730547</v>
      </c>
      <c r="M201" s="5">
        <v>-2.43415728730547</v>
      </c>
      <c r="N201" s="5">
        <v>0.0</v>
      </c>
      <c r="O201" s="5">
        <v>0.0</v>
      </c>
      <c r="P201" s="5">
        <v>0.0</v>
      </c>
      <c r="Q201" s="5">
        <v>246.037091699751</v>
      </c>
    </row>
    <row r="202">
      <c r="A202" s="5">
        <v>200.0</v>
      </c>
      <c r="B202" s="6">
        <v>45135.0</v>
      </c>
      <c r="C202" s="5">
        <v>248.714843215355</v>
      </c>
      <c r="D202" s="5">
        <v>216.606613725425</v>
      </c>
      <c r="E202" s="5">
        <v>274.115780506268</v>
      </c>
      <c r="F202" s="5">
        <v>248.714843215355</v>
      </c>
      <c r="G202" s="5">
        <v>248.714843215355</v>
      </c>
      <c r="H202" s="5">
        <v>-1.72026773238119</v>
      </c>
      <c r="I202" s="5">
        <v>-1.72026773238119</v>
      </c>
      <c r="J202" s="5">
        <v>-1.72026773238119</v>
      </c>
      <c r="K202" s="5">
        <v>-1.72026773238119</v>
      </c>
      <c r="L202" s="5">
        <v>-1.72026773238119</v>
      </c>
      <c r="M202" s="5">
        <v>-1.72026773238119</v>
      </c>
      <c r="N202" s="5">
        <v>0.0</v>
      </c>
      <c r="O202" s="5">
        <v>0.0</v>
      </c>
      <c r="P202" s="5">
        <v>0.0</v>
      </c>
      <c r="Q202" s="5">
        <v>246.994575482974</v>
      </c>
    </row>
    <row r="203">
      <c r="A203" s="5">
        <v>201.0</v>
      </c>
      <c r="B203" s="6">
        <v>45138.0</v>
      </c>
      <c r="C203" s="5">
        <v>249.445625900253</v>
      </c>
      <c r="D203" s="5">
        <v>219.21632383969</v>
      </c>
      <c r="E203" s="5">
        <v>278.824550490251</v>
      </c>
      <c r="F203" s="5">
        <v>249.445625900253</v>
      </c>
      <c r="G203" s="5">
        <v>249.445625900253</v>
      </c>
      <c r="H203" s="5">
        <v>0.055474604418318</v>
      </c>
      <c r="I203" s="5">
        <v>0.055474604418318</v>
      </c>
      <c r="J203" s="5">
        <v>0.055474604418318</v>
      </c>
      <c r="K203" s="5">
        <v>0.055474604418318</v>
      </c>
      <c r="L203" s="5">
        <v>0.055474604418318</v>
      </c>
      <c r="M203" s="5">
        <v>0.055474604418318</v>
      </c>
      <c r="N203" s="5">
        <v>0.0</v>
      </c>
      <c r="O203" s="5">
        <v>0.0</v>
      </c>
      <c r="P203" s="5">
        <v>0.0</v>
      </c>
      <c r="Q203" s="5">
        <v>249.501100504671</v>
      </c>
    </row>
    <row r="204">
      <c r="A204" s="5">
        <v>202.0</v>
      </c>
      <c r="B204" s="6">
        <v>45139.0</v>
      </c>
      <c r="C204" s="5">
        <v>249.689220128552</v>
      </c>
      <c r="D204" s="5">
        <v>218.120366518531</v>
      </c>
      <c r="E204" s="5">
        <v>276.975606766106</v>
      </c>
      <c r="F204" s="5">
        <v>249.689220128552</v>
      </c>
      <c r="G204" s="5">
        <v>249.689220128552</v>
      </c>
      <c r="H204" s="5">
        <v>-1.95614639862499</v>
      </c>
      <c r="I204" s="5">
        <v>-1.95614639862499</v>
      </c>
      <c r="J204" s="5">
        <v>-1.95614639862499</v>
      </c>
      <c r="K204" s="5">
        <v>-1.95614639862499</v>
      </c>
      <c r="L204" s="5">
        <v>-1.95614639862499</v>
      </c>
      <c r="M204" s="5">
        <v>-1.95614639862499</v>
      </c>
      <c r="N204" s="5">
        <v>0.0</v>
      </c>
      <c r="O204" s="5">
        <v>0.0</v>
      </c>
      <c r="P204" s="5">
        <v>0.0</v>
      </c>
      <c r="Q204" s="5">
        <v>247.733073729927</v>
      </c>
    </row>
    <row r="205">
      <c r="A205" s="5">
        <v>203.0</v>
      </c>
      <c r="B205" s="6">
        <v>45140.0</v>
      </c>
      <c r="C205" s="5">
        <v>249.932814356851</v>
      </c>
      <c r="D205" s="5">
        <v>218.349943516843</v>
      </c>
      <c r="E205" s="5">
        <v>277.262299909186</v>
      </c>
      <c r="F205" s="5">
        <v>249.932814356851</v>
      </c>
      <c r="G205" s="5">
        <v>249.932814356851</v>
      </c>
      <c r="H205" s="5">
        <v>-1.82297489833784</v>
      </c>
      <c r="I205" s="5">
        <v>-1.82297489833784</v>
      </c>
      <c r="J205" s="5">
        <v>-1.82297489833784</v>
      </c>
      <c r="K205" s="5">
        <v>-1.82297489833784</v>
      </c>
      <c r="L205" s="5">
        <v>-1.82297489833784</v>
      </c>
      <c r="M205" s="5">
        <v>-1.82297489833784</v>
      </c>
      <c r="N205" s="5">
        <v>0.0</v>
      </c>
      <c r="O205" s="5">
        <v>0.0</v>
      </c>
      <c r="P205" s="5">
        <v>0.0</v>
      </c>
      <c r="Q205" s="5">
        <v>248.109839458513</v>
      </c>
    </row>
    <row r="206">
      <c r="A206" s="5">
        <v>204.0</v>
      </c>
      <c r="B206" s="6">
        <v>45141.0</v>
      </c>
      <c r="C206" s="5">
        <v>250.17640858515</v>
      </c>
      <c r="D206" s="5">
        <v>216.438634220044</v>
      </c>
      <c r="E206" s="5">
        <v>276.449291281465</v>
      </c>
      <c r="F206" s="5">
        <v>250.17640858515</v>
      </c>
      <c r="G206" s="5">
        <v>250.17640858515</v>
      </c>
      <c r="H206" s="5">
        <v>-2.43415728730414</v>
      </c>
      <c r="I206" s="5">
        <v>-2.43415728730414</v>
      </c>
      <c r="J206" s="5">
        <v>-2.43415728730414</v>
      </c>
      <c r="K206" s="5">
        <v>-2.43415728730414</v>
      </c>
      <c r="L206" s="5">
        <v>-2.43415728730414</v>
      </c>
      <c r="M206" s="5">
        <v>-2.43415728730414</v>
      </c>
      <c r="N206" s="5">
        <v>0.0</v>
      </c>
      <c r="O206" s="5">
        <v>0.0</v>
      </c>
      <c r="P206" s="5">
        <v>0.0</v>
      </c>
      <c r="Q206" s="5">
        <v>247.742251297846</v>
      </c>
    </row>
    <row r="207">
      <c r="A207" s="5">
        <v>205.0</v>
      </c>
      <c r="B207" s="6">
        <v>45142.0</v>
      </c>
      <c r="C207" s="5">
        <v>250.420002813449</v>
      </c>
      <c r="D207" s="5">
        <v>218.850104492793</v>
      </c>
      <c r="E207" s="5">
        <v>277.772576843237</v>
      </c>
      <c r="F207" s="5">
        <v>250.420002813449</v>
      </c>
      <c r="G207" s="5">
        <v>250.420002813449</v>
      </c>
      <c r="H207" s="5">
        <v>-1.7202677323947</v>
      </c>
      <c r="I207" s="5">
        <v>-1.7202677323947</v>
      </c>
      <c r="J207" s="5">
        <v>-1.7202677323947</v>
      </c>
      <c r="K207" s="5">
        <v>-1.7202677323947</v>
      </c>
      <c r="L207" s="5">
        <v>-1.7202677323947</v>
      </c>
      <c r="M207" s="5">
        <v>-1.7202677323947</v>
      </c>
      <c r="N207" s="5">
        <v>0.0</v>
      </c>
      <c r="O207" s="5">
        <v>0.0</v>
      </c>
      <c r="P207" s="5">
        <v>0.0</v>
      </c>
      <c r="Q207" s="5">
        <v>248.699735081055</v>
      </c>
    </row>
    <row r="208">
      <c r="A208" s="5">
        <v>206.0</v>
      </c>
      <c r="B208" s="6">
        <v>45145.0</v>
      </c>
      <c r="C208" s="5">
        <v>251.150785498347</v>
      </c>
      <c r="D208" s="5">
        <v>219.740462615549</v>
      </c>
      <c r="E208" s="5">
        <v>280.422085936064</v>
      </c>
      <c r="F208" s="5">
        <v>251.150785498347</v>
      </c>
      <c r="G208" s="5">
        <v>251.150785498347</v>
      </c>
      <c r="H208" s="5">
        <v>0.0554746044173231</v>
      </c>
      <c r="I208" s="5">
        <v>0.0554746044173231</v>
      </c>
      <c r="J208" s="5">
        <v>0.0554746044173231</v>
      </c>
      <c r="K208" s="5">
        <v>0.0554746044173231</v>
      </c>
      <c r="L208" s="5">
        <v>0.0554746044173231</v>
      </c>
      <c r="M208" s="5">
        <v>0.0554746044173231</v>
      </c>
      <c r="N208" s="5">
        <v>0.0</v>
      </c>
      <c r="O208" s="5">
        <v>0.0</v>
      </c>
      <c r="P208" s="5">
        <v>0.0</v>
      </c>
      <c r="Q208" s="5">
        <v>251.206260102764</v>
      </c>
    </row>
    <row r="209">
      <c r="A209" s="5">
        <v>207.0</v>
      </c>
      <c r="B209" s="6">
        <v>45146.0</v>
      </c>
      <c r="C209" s="5">
        <v>251.394379726646</v>
      </c>
      <c r="D209" s="5">
        <v>219.533662627944</v>
      </c>
      <c r="E209" s="5">
        <v>278.533762201947</v>
      </c>
      <c r="F209" s="5">
        <v>251.394379726646</v>
      </c>
      <c r="G209" s="5">
        <v>251.394379726646</v>
      </c>
      <c r="H209" s="5">
        <v>-1.95614639862424</v>
      </c>
      <c r="I209" s="5">
        <v>-1.95614639862424</v>
      </c>
      <c r="J209" s="5">
        <v>-1.95614639862424</v>
      </c>
      <c r="K209" s="5">
        <v>-1.95614639862424</v>
      </c>
      <c r="L209" s="5">
        <v>-1.95614639862424</v>
      </c>
      <c r="M209" s="5">
        <v>-1.95614639862424</v>
      </c>
      <c r="N209" s="5">
        <v>0.0</v>
      </c>
      <c r="O209" s="5">
        <v>0.0</v>
      </c>
      <c r="P209" s="5">
        <v>0.0</v>
      </c>
      <c r="Q209" s="5">
        <v>249.438233328022</v>
      </c>
    </row>
    <row r="210">
      <c r="A210" s="5">
        <v>208.0</v>
      </c>
      <c r="B210" s="6">
        <v>45147.0</v>
      </c>
      <c r="C210" s="5">
        <v>251.637973954945</v>
      </c>
      <c r="D210" s="5">
        <v>220.562084609475</v>
      </c>
      <c r="E210" s="5">
        <v>278.80260125786</v>
      </c>
      <c r="F210" s="5">
        <v>251.637973954945</v>
      </c>
      <c r="G210" s="5">
        <v>251.637973954945</v>
      </c>
      <c r="H210" s="5">
        <v>-1.82297489833468</v>
      </c>
      <c r="I210" s="5">
        <v>-1.82297489833468</v>
      </c>
      <c r="J210" s="5">
        <v>-1.82297489833468</v>
      </c>
      <c r="K210" s="5">
        <v>-1.82297489833468</v>
      </c>
      <c r="L210" s="5">
        <v>-1.82297489833468</v>
      </c>
      <c r="M210" s="5">
        <v>-1.82297489833468</v>
      </c>
      <c r="N210" s="5">
        <v>0.0</v>
      </c>
      <c r="O210" s="5">
        <v>0.0</v>
      </c>
      <c r="P210" s="5">
        <v>0.0</v>
      </c>
      <c r="Q210" s="5">
        <v>249.81499905661</v>
      </c>
    </row>
    <row r="211">
      <c r="A211" s="5">
        <v>209.0</v>
      </c>
      <c r="B211" s="6">
        <v>45148.0</v>
      </c>
      <c r="C211" s="5">
        <v>251.881568183244</v>
      </c>
      <c r="D211" s="5">
        <v>219.296858726691</v>
      </c>
      <c r="E211" s="5">
        <v>278.467981715242</v>
      </c>
      <c r="F211" s="5">
        <v>251.881568183244</v>
      </c>
      <c r="G211" s="5">
        <v>251.881568183244</v>
      </c>
      <c r="H211" s="5">
        <v>-2.43415728730604</v>
      </c>
      <c r="I211" s="5">
        <v>-2.43415728730604</v>
      </c>
      <c r="J211" s="5">
        <v>-2.43415728730604</v>
      </c>
      <c r="K211" s="5">
        <v>-2.43415728730604</v>
      </c>
      <c r="L211" s="5">
        <v>-2.43415728730604</v>
      </c>
      <c r="M211" s="5">
        <v>-2.43415728730604</v>
      </c>
      <c r="N211" s="5">
        <v>0.0</v>
      </c>
      <c r="O211" s="5">
        <v>0.0</v>
      </c>
      <c r="P211" s="5">
        <v>0.0</v>
      </c>
      <c r="Q211" s="5">
        <v>249.447410895938</v>
      </c>
    </row>
    <row r="212">
      <c r="A212" s="5">
        <v>210.0</v>
      </c>
      <c r="B212" s="6">
        <v>45149.0</v>
      </c>
      <c r="C212" s="5">
        <v>252.125162411543</v>
      </c>
      <c r="D212" s="5">
        <v>221.969372116031</v>
      </c>
      <c r="E212" s="5">
        <v>281.002981098329</v>
      </c>
      <c r="F212" s="5">
        <v>252.125162411543</v>
      </c>
      <c r="G212" s="5">
        <v>252.125162411543</v>
      </c>
      <c r="H212" s="5">
        <v>-1.72026773239183</v>
      </c>
      <c r="I212" s="5">
        <v>-1.72026773239183</v>
      </c>
      <c r="J212" s="5">
        <v>-1.72026773239183</v>
      </c>
      <c r="K212" s="5">
        <v>-1.72026773239183</v>
      </c>
      <c r="L212" s="5">
        <v>-1.72026773239183</v>
      </c>
      <c r="M212" s="5">
        <v>-1.72026773239183</v>
      </c>
      <c r="N212" s="5">
        <v>0.0</v>
      </c>
      <c r="O212" s="5">
        <v>0.0</v>
      </c>
      <c r="P212" s="5">
        <v>0.0</v>
      </c>
      <c r="Q212" s="5">
        <v>250.404894679152</v>
      </c>
    </row>
    <row r="213">
      <c r="A213" s="5">
        <v>211.0</v>
      </c>
      <c r="B213" s="6">
        <v>45152.0</v>
      </c>
      <c r="C213" s="5">
        <v>252.855945096441</v>
      </c>
      <c r="D213" s="5">
        <v>224.132549219431</v>
      </c>
      <c r="E213" s="5">
        <v>282.920902103139</v>
      </c>
      <c r="F213" s="5">
        <v>252.855945096441</v>
      </c>
      <c r="G213" s="5">
        <v>252.855945096441</v>
      </c>
      <c r="H213" s="5">
        <v>0.0554746044111268</v>
      </c>
      <c r="I213" s="5">
        <v>0.0554746044111268</v>
      </c>
      <c r="J213" s="5">
        <v>0.0554746044111268</v>
      </c>
      <c r="K213" s="5">
        <v>0.0554746044111268</v>
      </c>
      <c r="L213" s="5">
        <v>0.0554746044111268</v>
      </c>
      <c r="M213" s="5">
        <v>0.0554746044111268</v>
      </c>
      <c r="N213" s="5">
        <v>0.0</v>
      </c>
      <c r="O213" s="5">
        <v>0.0</v>
      </c>
      <c r="P213" s="5">
        <v>0.0</v>
      </c>
      <c r="Q213" s="5">
        <v>252.911419700852</v>
      </c>
    </row>
    <row r="214">
      <c r="A214" s="5">
        <v>212.0</v>
      </c>
      <c r="B214" s="6">
        <v>45153.0</v>
      </c>
      <c r="C214" s="5">
        <v>253.09953932474</v>
      </c>
      <c r="D214" s="5">
        <v>222.101098479665</v>
      </c>
      <c r="E214" s="5">
        <v>280.502316169483</v>
      </c>
      <c r="F214" s="5">
        <v>253.09953932474</v>
      </c>
      <c r="G214" s="5">
        <v>253.09953932474</v>
      </c>
      <c r="H214" s="5">
        <v>-1.95614639862409</v>
      </c>
      <c r="I214" s="5">
        <v>-1.95614639862409</v>
      </c>
      <c r="J214" s="5">
        <v>-1.95614639862409</v>
      </c>
      <c r="K214" s="5">
        <v>-1.95614639862409</v>
      </c>
      <c r="L214" s="5">
        <v>-1.95614639862409</v>
      </c>
      <c r="M214" s="5">
        <v>-1.95614639862409</v>
      </c>
      <c r="N214" s="5">
        <v>0.0</v>
      </c>
      <c r="O214" s="5">
        <v>0.0</v>
      </c>
      <c r="P214" s="5">
        <v>0.0</v>
      </c>
      <c r="Q214" s="5">
        <v>251.143392926116</v>
      </c>
    </row>
    <row r="215">
      <c r="A215" s="5">
        <v>213.0</v>
      </c>
      <c r="B215" s="6">
        <v>45154.0</v>
      </c>
      <c r="C215" s="5">
        <v>253.343133553039</v>
      </c>
      <c r="D215" s="5">
        <v>219.652727436848</v>
      </c>
      <c r="E215" s="5">
        <v>282.620204508692</v>
      </c>
      <c r="F215" s="5">
        <v>253.343133553039</v>
      </c>
      <c r="G215" s="5">
        <v>253.343133553039</v>
      </c>
      <c r="H215" s="5">
        <v>-1.82297489833797</v>
      </c>
      <c r="I215" s="5">
        <v>-1.82297489833797</v>
      </c>
      <c r="J215" s="5">
        <v>-1.82297489833797</v>
      </c>
      <c r="K215" s="5">
        <v>-1.82297489833797</v>
      </c>
      <c r="L215" s="5">
        <v>-1.82297489833797</v>
      </c>
      <c r="M215" s="5">
        <v>-1.82297489833797</v>
      </c>
      <c r="N215" s="5">
        <v>0.0</v>
      </c>
      <c r="O215" s="5">
        <v>0.0</v>
      </c>
      <c r="P215" s="5">
        <v>0.0</v>
      </c>
      <c r="Q215" s="5">
        <v>251.520158654701</v>
      </c>
    </row>
    <row r="216">
      <c r="A216" s="5">
        <v>214.0</v>
      </c>
      <c r="B216" s="6">
        <v>45155.0</v>
      </c>
      <c r="C216" s="5">
        <v>253.586727781338</v>
      </c>
      <c r="D216" s="5">
        <v>220.052523955306</v>
      </c>
      <c r="E216" s="5">
        <v>280.074596108625</v>
      </c>
      <c r="F216" s="5">
        <v>253.586727781338</v>
      </c>
      <c r="G216" s="5">
        <v>253.586727781338</v>
      </c>
      <c r="H216" s="5">
        <v>-2.43415728730795</v>
      </c>
      <c r="I216" s="5">
        <v>-2.43415728730795</v>
      </c>
      <c r="J216" s="5">
        <v>-2.43415728730795</v>
      </c>
      <c r="K216" s="5">
        <v>-2.43415728730795</v>
      </c>
      <c r="L216" s="5">
        <v>-2.43415728730795</v>
      </c>
      <c r="M216" s="5">
        <v>-2.43415728730795</v>
      </c>
      <c r="N216" s="5">
        <v>0.0</v>
      </c>
      <c r="O216" s="5">
        <v>0.0</v>
      </c>
      <c r="P216" s="5">
        <v>0.0</v>
      </c>
      <c r="Q216" s="5">
        <v>251.15257049403</v>
      </c>
    </row>
    <row r="217">
      <c r="A217" s="5">
        <v>215.0</v>
      </c>
      <c r="B217" s="6">
        <v>45156.0</v>
      </c>
      <c r="C217" s="5">
        <v>253.830322009637</v>
      </c>
      <c r="D217" s="5">
        <v>220.72135841632</v>
      </c>
      <c r="E217" s="5">
        <v>279.41691261174</v>
      </c>
      <c r="F217" s="5">
        <v>253.830322009637</v>
      </c>
      <c r="G217" s="5">
        <v>253.830322009637</v>
      </c>
      <c r="H217" s="5">
        <v>-1.7202677323885</v>
      </c>
      <c r="I217" s="5">
        <v>-1.7202677323885</v>
      </c>
      <c r="J217" s="5">
        <v>-1.7202677323885</v>
      </c>
      <c r="K217" s="5">
        <v>-1.7202677323885</v>
      </c>
      <c r="L217" s="5">
        <v>-1.7202677323885</v>
      </c>
      <c r="M217" s="5">
        <v>-1.7202677323885</v>
      </c>
      <c r="N217" s="5">
        <v>0.0</v>
      </c>
      <c r="O217" s="5">
        <v>0.0</v>
      </c>
      <c r="P217" s="5">
        <v>0.0</v>
      </c>
      <c r="Q217" s="5">
        <v>252.110054277249</v>
      </c>
    </row>
    <row r="218">
      <c r="A218" s="5">
        <v>216.0</v>
      </c>
      <c r="B218" s="6">
        <v>45159.0</v>
      </c>
      <c r="C218" s="5">
        <v>254.561104694535</v>
      </c>
      <c r="D218" s="5">
        <v>226.373881670839</v>
      </c>
      <c r="E218" s="5">
        <v>282.383216799744</v>
      </c>
      <c r="F218" s="5">
        <v>254.561104694535</v>
      </c>
      <c r="G218" s="5">
        <v>254.561104694535</v>
      </c>
      <c r="H218" s="5">
        <v>0.0554746044101317</v>
      </c>
      <c r="I218" s="5">
        <v>0.0554746044101317</v>
      </c>
      <c r="J218" s="5">
        <v>0.0554746044101317</v>
      </c>
      <c r="K218" s="5">
        <v>0.0554746044101317</v>
      </c>
      <c r="L218" s="5">
        <v>0.0554746044101317</v>
      </c>
      <c r="M218" s="5">
        <v>0.0554746044101317</v>
      </c>
      <c r="N218" s="5">
        <v>0.0</v>
      </c>
      <c r="O218" s="5">
        <v>0.0</v>
      </c>
      <c r="P218" s="5">
        <v>0.0</v>
      </c>
      <c r="Q218" s="5">
        <v>254.616579298945</v>
      </c>
    </row>
    <row r="219">
      <c r="A219" s="5">
        <v>217.0</v>
      </c>
      <c r="B219" s="6">
        <v>45160.0</v>
      </c>
      <c r="C219" s="5">
        <v>254.804698922834</v>
      </c>
      <c r="D219" s="5">
        <v>220.555368874447</v>
      </c>
      <c r="E219" s="5">
        <v>281.117919909305</v>
      </c>
      <c r="F219" s="5">
        <v>254.804698922834</v>
      </c>
      <c r="G219" s="5">
        <v>254.804698922834</v>
      </c>
      <c r="H219" s="5">
        <v>-1.95614639862335</v>
      </c>
      <c r="I219" s="5">
        <v>-1.95614639862335</v>
      </c>
      <c r="J219" s="5">
        <v>-1.95614639862335</v>
      </c>
      <c r="K219" s="5">
        <v>-1.95614639862335</v>
      </c>
      <c r="L219" s="5">
        <v>-1.95614639862335</v>
      </c>
      <c r="M219" s="5">
        <v>-1.95614639862335</v>
      </c>
      <c r="N219" s="5">
        <v>0.0</v>
      </c>
      <c r="O219" s="5">
        <v>0.0</v>
      </c>
      <c r="P219" s="5">
        <v>0.0</v>
      </c>
      <c r="Q219" s="5">
        <v>252.848552524211</v>
      </c>
    </row>
    <row r="220">
      <c r="A220" s="5">
        <v>218.0</v>
      </c>
      <c r="B220" s="6">
        <v>45161.0</v>
      </c>
      <c r="C220" s="5">
        <v>255.048293151133</v>
      </c>
      <c r="D220" s="5">
        <v>223.198970731495</v>
      </c>
      <c r="E220" s="5">
        <v>284.216891923875</v>
      </c>
      <c r="F220" s="5">
        <v>255.048293151133</v>
      </c>
      <c r="G220" s="5">
        <v>255.048293151133</v>
      </c>
      <c r="H220" s="5">
        <v>-1.82297489833636</v>
      </c>
      <c r="I220" s="5">
        <v>-1.82297489833636</v>
      </c>
      <c r="J220" s="5">
        <v>-1.82297489833636</v>
      </c>
      <c r="K220" s="5">
        <v>-1.82297489833636</v>
      </c>
      <c r="L220" s="5">
        <v>-1.82297489833636</v>
      </c>
      <c r="M220" s="5">
        <v>-1.82297489833636</v>
      </c>
      <c r="N220" s="5">
        <v>0.0</v>
      </c>
      <c r="O220" s="5">
        <v>0.0</v>
      </c>
      <c r="P220" s="5">
        <v>0.0</v>
      </c>
      <c r="Q220" s="5">
        <v>253.225318252797</v>
      </c>
    </row>
    <row r="221">
      <c r="A221" s="5">
        <v>219.0</v>
      </c>
      <c r="B221" s="6">
        <v>45162.0</v>
      </c>
      <c r="C221" s="5">
        <v>255.291887379432</v>
      </c>
      <c r="D221" s="5">
        <v>223.498140276514</v>
      </c>
      <c r="E221" s="5">
        <v>283.03400660014</v>
      </c>
      <c r="F221" s="5">
        <v>255.291887379432</v>
      </c>
      <c r="G221" s="5">
        <v>255.291887379432</v>
      </c>
      <c r="H221" s="5">
        <v>-2.43415728730824</v>
      </c>
      <c r="I221" s="5">
        <v>-2.43415728730824</v>
      </c>
      <c r="J221" s="5">
        <v>-2.43415728730824</v>
      </c>
      <c r="K221" s="5">
        <v>-2.43415728730824</v>
      </c>
      <c r="L221" s="5">
        <v>-2.43415728730824</v>
      </c>
      <c r="M221" s="5">
        <v>-2.43415728730824</v>
      </c>
      <c r="N221" s="5">
        <v>0.0</v>
      </c>
      <c r="O221" s="5">
        <v>0.0</v>
      </c>
      <c r="P221" s="5">
        <v>0.0</v>
      </c>
      <c r="Q221" s="5">
        <v>252.857730092124</v>
      </c>
    </row>
    <row r="222">
      <c r="A222" s="5">
        <v>220.0</v>
      </c>
      <c r="B222" s="6">
        <v>45163.0</v>
      </c>
      <c r="C222" s="5">
        <v>255.535481607731</v>
      </c>
      <c r="D222" s="5">
        <v>223.914208307977</v>
      </c>
      <c r="E222" s="5">
        <v>283.077451473614</v>
      </c>
      <c r="F222" s="5">
        <v>255.535481607731</v>
      </c>
      <c r="G222" s="5">
        <v>255.535481607731</v>
      </c>
      <c r="H222" s="5">
        <v>-1.7202677323861</v>
      </c>
      <c r="I222" s="5">
        <v>-1.7202677323861</v>
      </c>
      <c r="J222" s="5">
        <v>-1.7202677323861</v>
      </c>
      <c r="K222" s="5">
        <v>-1.7202677323861</v>
      </c>
      <c r="L222" s="5">
        <v>-1.7202677323861</v>
      </c>
      <c r="M222" s="5">
        <v>-1.7202677323861</v>
      </c>
      <c r="N222" s="5">
        <v>0.0</v>
      </c>
      <c r="O222" s="5">
        <v>0.0</v>
      </c>
      <c r="P222" s="5">
        <v>0.0</v>
      </c>
      <c r="Q222" s="5">
        <v>253.815213875345</v>
      </c>
    </row>
    <row r="223">
      <c r="A223" s="5">
        <v>221.0</v>
      </c>
      <c r="B223" s="6">
        <v>45166.0</v>
      </c>
      <c r="C223" s="5">
        <v>256.266264292629</v>
      </c>
      <c r="D223" s="5">
        <v>228.089779407622</v>
      </c>
      <c r="E223" s="5">
        <v>286.794455193858</v>
      </c>
      <c r="F223" s="5">
        <v>256.266264292629</v>
      </c>
      <c r="G223" s="5">
        <v>256.266264292629</v>
      </c>
      <c r="H223" s="5">
        <v>0.0554746044091369</v>
      </c>
      <c r="I223" s="5">
        <v>0.0554746044091369</v>
      </c>
      <c r="J223" s="5">
        <v>0.0554746044091369</v>
      </c>
      <c r="K223" s="5">
        <v>0.0554746044091369</v>
      </c>
      <c r="L223" s="5">
        <v>0.0554746044091369</v>
      </c>
      <c r="M223" s="5">
        <v>0.0554746044091369</v>
      </c>
      <c r="N223" s="5">
        <v>0.0</v>
      </c>
      <c r="O223" s="5">
        <v>0.0</v>
      </c>
      <c r="P223" s="5">
        <v>0.0</v>
      </c>
      <c r="Q223" s="5">
        <v>256.321738897038</v>
      </c>
    </row>
    <row r="224">
      <c r="A224" s="5">
        <v>222.0</v>
      </c>
      <c r="B224" s="6">
        <v>45167.0</v>
      </c>
      <c r="C224" s="5">
        <v>256.509858520928</v>
      </c>
      <c r="D224" s="5">
        <v>222.630184299834</v>
      </c>
      <c r="E224" s="5">
        <v>283.557037863655</v>
      </c>
      <c r="F224" s="5">
        <v>256.509858520928</v>
      </c>
      <c r="G224" s="5">
        <v>256.509858520928</v>
      </c>
      <c r="H224" s="5">
        <v>-1.9561463986254</v>
      </c>
      <c r="I224" s="5">
        <v>-1.9561463986254</v>
      </c>
      <c r="J224" s="5">
        <v>-1.9561463986254</v>
      </c>
      <c r="K224" s="5">
        <v>-1.9561463986254</v>
      </c>
      <c r="L224" s="5">
        <v>-1.9561463986254</v>
      </c>
      <c r="M224" s="5">
        <v>-1.9561463986254</v>
      </c>
      <c r="N224" s="5">
        <v>0.0</v>
      </c>
      <c r="O224" s="5">
        <v>0.0</v>
      </c>
      <c r="P224" s="5">
        <v>0.0</v>
      </c>
      <c r="Q224" s="5">
        <v>254.553712122303</v>
      </c>
    </row>
    <row r="225">
      <c r="A225" s="5">
        <v>223.0</v>
      </c>
      <c r="B225" s="6">
        <v>45168.0</v>
      </c>
      <c r="C225" s="5">
        <v>256.753452749227</v>
      </c>
      <c r="D225" s="5">
        <v>226.903206210605</v>
      </c>
      <c r="E225" s="5">
        <v>284.501252248273</v>
      </c>
      <c r="F225" s="5">
        <v>256.753452749227</v>
      </c>
      <c r="G225" s="5">
        <v>256.753452749227</v>
      </c>
      <c r="H225" s="5">
        <v>-1.8229748983372</v>
      </c>
      <c r="I225" s="5">
        <v>-1.8229748983372</v>
      </c>
      <c r="J225" s="5">
        <v>-1.8229748983372</v>
      </c>
      <c r="K225" s="5">
        <v>-1.8229748983372</v>
      </c>
      <c r="L225" s="5">
        <v>-1.8229748983372</v>
      </c>
      <c r="M225" s="5">
        <v>-1.8229748983372</v>
      </c>
      <c r="N225" s="5">
        <v>0.0</v>
      </c>
      <c r="O225" s="5">
        <v>0.0</v>
      </c>
      <c r="P225" s="5">
        <v>0.0</v>
      </c>
      <c r="Q225" s="5">
        <v>254.93047785089</v>
      </c>
    </row>
    <row r="226">
      <c r="A226" s="5">
        <v>224.0</v>
      </c>
      <c r="B226" s="6">
        <v>45169.0</v>
      </c>
      <c r="C226" s="5">
        <v>256.997046977526</v>
      </c>
      <c r="D226" s="5">
        <v>223.411729705686</v>
      </c>
      <c r="E226" s="5">
        <v>283.877567138593</v>
      </c>
      <c r="F226" s="5">
        <v>256.997046977526</v>
      </c>
      <c r="G226" s="5">
        <v>256.997046977526</v>
      </c>
      <c r="H226" s="5">
        <v>-2.43415728730653</v>
      </c>
      <c r="I226" s="5">
        <v>-2.43415728730653</v>
      </c>
      <c r="J226" s="5">
        <v>-2.43415728730653</v>
      </c>
      <c r="K226" s="5">
        <v>-2.43415728730653</v>
      </c>
      <c r="L226" s="5">
        <v>-2.43415728730653</v>
      </c>
      <c r="M226" s="5">
        <v>-2.43415728730653</v>
      </c>
      <c r="N226" s="5">
        <v>0.0</v>
      </c>
      <c r="O226" s="5">
        <v>0.0</v>
      </c>
      <c r="P226" s="5">
        <v>0.0</v>
      </c>
      <c r="Q226" s="5">
        <v>254.56288969022</v>
      </c>
    </row>
    <row r="227">
      <c r="A227" s="5">
        <v>225.0</v>
      </c>
      <c r="B227" s="6">
        <v>45170.0</v>
      </c>
      <c r="C227" s="5">
        <v>257.240641205825</v>
      </c>
      <c r="D227" s="5">
        <v>224.591227429648</v>
      </c>
      <c r="E227" s="5">
        <v>285.009991683542</v>
      </c>
      <c r="F227" s="5">
        <v>257.240641205825</v>
      </c>
      <c r="G227" s="5">
        <v>257.240641205825</v>
      </c>
      <c r="H227" s="5">
        <v>-1.72026773238277</v>
      </c>
      <c r="I227" s="5">
        <v>-1.72026773238277</v>
      </c>
      <c r="J227" s="5">
        <v>-1.72026773238277</v>
      </c>
      <c r="K227" s="5">
        <v>-1.72026773238277</v>
      </c>
      <c r="L227" s="5">
        <v>-1.72026773238277</v>
      </c>
      <c r="M227" s="5">
        <v>-1.72026773238277</v>
      </c>
      <c r="N227" s="5">
        <v>0.0</v>
      </c>
      <c r="O227" s="5">
        <v>0.0</v>
      </c>
      <c r="P227" s="5">
        <v>0.0</v>
      </c>
      <c r="Q227" s="5">
        <v>255.520373473443</v>
      </c>
    </row>
    <row r="228">
      <c r="A228" s="5">
        <v>226.0</v>
      </c>
      <c r="B228" s="6">
        <v>45174.0</v>
      </c>
      <c r="C228" s="5">
        <v>258.215018119022</v>
      </c>
      <c r="D228" s="5">
        <v>226.91860298837</v>
      </c>
      <c r="E228" s="5">
        <v>284.784829755974</v>
      </c>
      <c r="F228" s="5">
        <v>258.215018119022</v>
      </c>
      <c r="G228" s="5">
        <v>258.215018119022</v>
      </c>
      <c r="H228" s="5">
        <v>-1.95614639862245</v>
      </c>
      <c r="I228" s="5">
        <v>-1.95614639862245</v>
      </c>
      <c r="J228" s="5">
        <v>-1.95614639862245</v>
      </c>
      <c r="K228" s="5">
        <v>-1.95614639862245</v>
      </c>
      <c r="L228" s="5">
        <v>-1.95614639862245</v>
      </c>
      <c r="M228" s="5">
        <v>-1.95614639862245</v>
      </c>
      <c r="N228" s="5">
        <v>0.0</v>
      </c>
      <c r="O228" s="5">
        <v>0.0</v>
      </c>
      <c r="P228" s="5">
        <v>0.0</v>
      </c>
      <c r="Q228" s="5">
        <v>256.2588717204</v>
      </c>
    </row>
    <row r="229">
      <c r="A229" s="5">
        <v>227.0</v>
      </c>
      <c r="B229" s="6">
        <v>45175.0</v>
      </c>
      <c r="C229" s="5">
        <v>258.458612347321</v>
      </c>
      <c r="D229" s="5">
        <v>226.577756048645</v>
      </c>
      <c r="E229" s="5">
        <v>285.337146890295</v>
      </c>
      <c r="F229" s="5">
        <v>258.458612347321</v>
      </c>
      <c r="G229" s="5">
        <v>258.458612347321</v>
      </c>
      <c r="H229" s="5">
        <v>-1.82297489833804</v>
      </c>
      <c r="I229" s="5">
        <v>-1.82297489833804</v>
      </c>
      <c r="J229" s="5">
        <v>-1.82297489833804</v>
      </c>
      <c r="K229" s="5">
        <v>-1.82297489833804</v>
      </c>
      <c r="L229" s="5">
        <v>-1.82297489833804</v>
      </c>
      <c r="M229" s="5">
        <v>-1.82297489833804</v>
      </c>
      <c r="N229" s="5">
        <v>0.0</v>
      </c>
      <c r="O229" s="5">
        <v>0.0</v>
      </c>
      <c r="P229" s="5">
        <v>0.0</v>
      </c>
      <c r="Q229" s="5">
        <v>256.635637448983</v>
      </c>
    </row>
    <row r="230">
      <c r="A230" s="5">
        <v>228.0</v>
      </c>
      <c r="B230" s="6">
        <v>45176.0</v>
      </c>
      <c r="C230" s="5">
        <v>258.70220657562</v>
      </c>
      <c r="D230" s="5">
        <v>226.372544745409</v>
      </c>
      <c r="E230" s="5">
        <v>286.665429784809</v>
      </c>
      <c r="F230" s="5">
        <v>258.70220657562</v>
      </c>
      <c r="G230" s="5">
        <v>258.70220657562</v>
      </c>
      <c r="H230" s="5">
        <v>-2.4341572873052</v>
      </c>
      <c r="I230" s="5">
        <v>-2.4341572873052</v>
      </c>
      <c r="J230" s="5">
        <v>-2.4341572873052</v>
      </c>
      <c r="K230" s="5">
        <v>-2.4341572873052</v>
      </c>
      <c r="L230" s="5">
        <v>-2.4341572873052</v>
      </c>
      <c r="M230" s="5">
        <v>-2.4341572873052</v>
      </c>
      <c r="N230" s="5">
        <v>0.0</v>
      </c>
      <c r="O230" s="5">
        <v>0.0</v>
      </c>
      <c r="P230" s="5">
        <v>0.0</v>
      </c>
      <c r="Q230" s="5">
        <v>256.268049288315</v>
      </c>
    </row>
    <row r="231">
      <c r="A231" s="5">
        <v>229.0</v>
      </c>
      <c r="B231" s="6">
        <v>45177.0</v>
      </c>
      <c r="C231" s="5">
        <v>258.945800803919</v>
      </c>
      <c r="D231" s="5">
        <v>226.780987493677</v>
      </c>
      <c r="E231" s="5">
        <v>287.232990188643</v>
      </c>
      <c r="F231" s="5">
        <v>258.945800803919</v>
      </c>
      <c r="G231" s="5">
        <v>258.945800803919</v>
      </c>
      <c r="H231" s="5">
        <v>-1.72026773237944</v>
      </c>
      <c r="I231" s="5">
        <v>-1.72026773237944</v>
      </c>
      <c r="J231" s="5">
        <v>-1.72026773237944</v>
      </c>
      <c r="K231" s="5">
        <v>-1.72026773237944</v>
      </c>
      <c r="L231" s="5">
        <v>-1.72026773237944</v>
      </c>
      <c r="M231" s="5">
        <v>-1.72026773237944</v>
      </c>
      <c r="N231" s="5">
        <v>0.0</v>
      </c>
      <c r="O231" s="5">
        <v>0.0</v>
      </c>
      <c r="P231" s="5">
        <v>0.0</v>
      </c>
      <c r="Q231" s="5">
        <v>257.22553307154</v>
      </c>
    </row>
    <row r="232">
      <c r="A232" s="5">
        <v>230.0</v>
      </c>
      <c r="B232" s="6">
        <v>45180.0</v>
      </c>
      <c r="C232" s="5">
        <v>259.676583488817</v>
      </c>
      <c r="D232" s="5">
        <v>230.632769135349</v>
      </c>
      <c r="E232" s="5">
        <v>288.353541066678</v>
      </c>
      <c r="F232" s="5">
        <v>259.676583488817</v>
      </c>
      <c r="G232" s="5">
        <v>259.676583488817</v>
      </c>
      <c r="H232" s="5">
        <v>0.0554746044210885</v>
      </c>
      <c r="I232" s="5">
        <v>0.0554746044210885</v>
      </c>
      <c r="J232" s="5">
        <v>0.0554746044210885</v>
      </c>
      <c r="K232" s="5">
        <v>0.0554746044210885</v>
      </c>
      <c r="L232" s="5">
        <v>0.0554746044210885</v>
      </c>
      <c r="M232" s="5">
        <v>0.0554746044210885</v>
      </c>
      <c r="N232" s="5">
        <v>0.0</v>
      </c>
      <c r="O232" s="5">
        <v>0.0</v>
      </c>
      <c r="P232" s="5">
        <v>0.0</v>
      </c>
      <c r="Q232" s="5">
        <v>259.732058093238</v>
      </c>
    </row>
    <row r="233">
      <c r="A233" s="5">
        <v>231.0</v>
      </c>
      <c r="B233" s="6">
        <v>45181.0</v>
      </c>
      <c r="C233" s="5">
        <v>259.920177717116</v>
      </c>
      <c r="D233" s="5">
        <v>230.551694056395</v>
      </c>
      <c r="E233" s="5">
        <v>287.732633929817</v>
      </c>
      <c r="F233" s="5">
        <v>259.920177717116</v>
      </c>
      <c r="G233" s="5">
        <v>259.920177717116</v>
      </c>
      <c r="H233" s="5">
        <v>-1.95614639862451</v>
      </c>
      <c r="I233" s="5">
        <v>-1.95614639862451</v>
      </c>
      <c r="J233" s="5">
        <v>-1.95614639862451</v>
      </c>
      <c r="K233" s="5">
        <v>-1.95614639862451</v>
      </c>
      <c r="L233" s="5">
        <v>-1.95614639862451</v>
      </c>
      <c r="M233" s="5">
        <v>-1.95614639862451</v>
      </c>
      <c r="N233" s="5">
        <v>0.0</v>
      </c>
      <c r="O233" s="5">
        <v>0.0</v>
      </c>
      <c r="P233" s="5">
        <v>0.0</v>
      </c>
      <c r="Q233" s="5">
        <v>257.964031318492</v>
      </c>
    </row>
    <row r="234">
      <c r="A234" s="5">
        <v>232.0</v>
      </c>
      <c r="B234" s="6">
        <v>45182.0</v>
      </c>
      <c r="C234" s="5">
        <v>260.163771945415</v>
      </c>
      <c r="D234" s="5">
        <v>229.556050210107</v>
      </c>
      <c r="E234" s="5">
        <v>288.959458359137</v>
      </c>
      <c r="F234" s="5">
        <v>260.163771945415</v>
      </c>
      <c r="G234" s="5">
        <v>260.163771945415</v>
      </c>
      <c r="H234" s="5">
        <v>-1.82297489833888</v>
      </c>
      <c r="I234" s="5">
        <v>-1.82297489833888</v>
      </c>
      <c r="J234" s="5">
        <v>-1.82297489833888</v>
      </c>
      <c r="K234" s="5">
        <v>-1.82297489833888</v>
      </c>
      <c r="L234" s="5">
        <v>-1.82297489833888</v>
      </c>
      <c r="M234" s="5">
        <v>-1.82297489833888</v>
      </c>
      <c r="N234" s="5">
        <v>0.0</v>
      </c>
      <c r="O234" s="5">
        <v>0.0</v>
      </c>
      <c r="P234" s="5">
        <v>0.0</v>
      </c>
      <c r="Q234" s="5">
        <v>258.340797047076</v>
      </c>
    </row>
    <row r="235">
      <c r="A235" s="5">
        <v>233.0</v>
      </c>
      <c r="B235" s="6">
        <v>45183.0</v>
      </c>
      <c r="C235" s="5">
        <v>260.407366173714</v>
      </c>
      <c r="D235" s="5">
        <v>227.437363693108</v>
      </c>
      <c r="E235" s="5">
        <v>288.010466365947</v>
      </c>
      <c r="F235" s="5">
        <v>260.407366173714</v>
      </c>
      <c r="G235" s="5">
        <v>260.407366173714</v>
      </c>
      <c r="H235" s="5">
        <v>-2.43415728730711</v>
      </c>
      <c r="I235" s="5">
        <v>-2.43415728730711</v>
      </c>
      <c r="J235" s="5">
        <v>-2.43415728730711</v>
      </c>
      <c r="K235" s="5">
        <v>-2.43415728730711</v>
      </c>
      <c r="L235" s="5">
        <v>-2.43415728730711</v>
      </c>
      <c r="M235" s="5">
        <v>-2.43415728730711</v>
      </c>
      <c r="N235" s="5">
        <v>0.0</v>
      </c>
      <c r="O235" s="5">
        <v>0.0</v>
      </c>
      <c r="P235" s="5">
        <v>0.0</v>
      </c>
      <c r="Q235" s="5">
        <v>257.973208886407</v>
      </c>
    </row>
    <row r="236">
      <c r="A236" s="5">
        <v>234.0</v>
      </c>
      <c r="B236" s="6">
        <v>45184.0</v>
      </c>
      <c r="C236" s="5">
        <v>260.650960402014</v>
      </c>
      <c r="D236" s="5">
        <v>229.018808256761</v>
      </c>
      <c r="E236" s="5">
        <v>291.058024559263</v>
      </c>
      <c r="F236" s="5">
        <v>260.650960402014</v>
      </c>
      <c r="G236" s="5">
        <v>260.650960402014</v>
      </c>
      <c r="H236" s="5">
        <v>-1.72026773237657</v>
      </c>
      <c r="I236" s="5">
        <v>-1.72026773237657</v>
      </c>
      <c r="J236" s="5">
        <v>-1.72026773237657</v>
      </c>
      <c r="K236" s="5">
        <v>-1.72026773237657</v>
      </c>
      <c r="L236" s="5">
        <v>-1.72026773237657</v>
      </c>
      <c r="M236" s="5">
        <v>-1.72026773237657</v>
      </c>
      <c r="N236" s="5">
        <v>0.0</v>
      </c>
      <c r="O236" s="5">
        <v>0.0</v>
      </c>
      <c r="P236" s="5">
        <v>0.0</v>
      </c>
      <c r="Q236" s="5">
        <v>258.930692669637</v>
      </c>
    </row>
    <row r="237">
      <c r="A237" s="5">
        <v>235.0</v>
      </c>
      <c r="B237" s="6">
        <v>45187.0</v>
      </c>
      <c r="C237" s="5">
        <v>261.381743086911</v>
      </c>
      <c r="D237" s="5">
        <v>232.346133622011</v>
      </c>
      <c r="E237" s="5">
        <v>291.182594174287</v>
      </c>
      <c r="F237" s="5">
        <v>261.381743086911</v>
      </c>
      <c r="G237" s="5">
        <v>261.381743086911</v>
      </c>
      <c r="H237" s="5">
        <v>0.0554746044148922</v>
      </c>
      <c r="I237" s="5">
        <v>0.0554746044148922</v>
      </c>
      <c r="J237" s="5">
        <v>0.0554746044148922</v>
      </c>
      <c r="K237" s="5">
        <v>0.0554746044148922</v>
      </c>
      <c r="L237" s="5">
        <v>0.0554746044148922</v>
      </c>
      <c r="M237" s="5">
        <v>0.0554746044148922</v>
      </c>
      <c r="N237" s="5">
        <v>0.0</v>
      </c>
      <c r="O237" s="5">
        <v>0.0</v>
      </c>
      <c r="P237" s="5">
        <v>0.0</v>
      </c>
      <c r="Q237" s="5">
        <v>261.437217691326</v>
      </c>
    </row>
    <row r="238">
      <c r="A238" s="5">
        <v>236.0</v>
      </c>
      <c r="B238" s="6">
        <v>45188.0</v>
      </c>
      <c r="C238" s="5">
        <v>261.62533731521</v>
      </c>
      <c r="D238" s="5">
        <v>230.192772414753</v>
      </c>
      <c r="E238" s="5">
        <v>289.402030099211</v>
      </c>
      <c r="F238" s="5">
        <v>261.62533731521</v>
      </c>
      <c r="G238" s="5">
        <v>261.62533731521</v>
      </c>
      <c r="H238" s="5">
        <v>-1.95614639862096</v>
      </c>
      <c r="I238" s="5">
        <v>-1.95614639862096</v>
      </c>
      <c r="J238" s="5">
        <v>-1.95614639862096</v>
      </c>
      <c r="K238" s="5">
        <v>-1.95614639862096</v>
      </c>
      <c r="L238" s="5">
        <v>-1.95614639862096</v>
      </c>
      <c r="M238" s="5">
        <v>-1.95614639862096</v>
      </c>
      <c r="N238" s="5">
        <v>0.0</v>
      </c>
      <c r="O238" s="5">
        <v>0.0</v>
      </c>
      <c r="P238" s="5">
        <v>0.0</v>
      </c>
      <c r="Q238" s="5">
        <v>259.669190916589</v>
      </c>
    </row>
    <row r="239">
      <c r="A239" s="5">
        <v>237.0</v>
      </c>
      <c r="B239" s="6">
        <v>45189.0</v>
      </c>
      <c r="C239" s="5">
        <v>261.868931543509</v>
      </c>
      <c r="D239" s="5">
        <v>231.163958775375</v>
      </c>
      <c r="E239" s="5">
        <v>288.420330445877</v>
      </c>
      <c r="F239" s="5">
        <v>261.868931543509</v>
      </c>
      <c r="G239" s="5">
        <v>261.868931543509</v>
      </c>
      <c r="H239" s="5">
        <v>-1.82297489833727</v>
      </c>
      <c r="I239" s="5">
        <v>-1.82297489833727</v>
      </c>
      <c r="J239" s="5">
        <v>-1.82297489833727</v>
      </c>
      <c r="K239" s="5">
        <v>-1.82297489833727</v>
      </c>
      <c r="L239" s="5">
        <v>-1.82297489833727</v>
      </c>
      <c r="M239" s="5">
        <v>-1.82297489833727</v>
      </c>
      <c r="N239" s="5">
        <v>0.0</v>
      </c>
      <c r="O239" s="5">
        <v>0.0</v>
      </c>
      <c r="P239" s="5">
        <v>0.0</v>
      </c>
      <c r="Q239" s="5">
        <v>260.045956645172</v>
      </c>
    </row>
    <row r="240">
      <c r="A240" s="5">
        <v>238.0</v>
      </c>
      <c r="B240" s="6">
        <v>45190.0</v>
      </c>
      <c r="C240" s="5">
        <v>262.112525771808</v>
      </c>
      <c r="D240" s="5">
        <v>230.080981587877</v>
      </c>
      <c r="E240" s="5">
        <v>288.731702222732</v>
      </c>
      <c r="F240" s="5">
        <v>262.112525771808</v>
      </c>
      <c r="G240" s="5">
        <v>262.112525771808</v>
      </c>
      <c r="H240" s="5">
        <v>-2.43415728730739</v>
      </c>
      <c r="I240" s="5">
        <v>-2.43415728730739</v>
      </c>
      <c r="J240" s="5">
        <v>-2.43415728730739</v>
      </c>
      <c r="K240" s="5">
        <v>-2.43415728730739</v>
      </c>
      <c r="L240" s="5">
        <v>-2.43415728730739</v>
      </c>
      <c r="M240" s="5">
        <v>-2.43415728730739</v>
      </c>
      <c r="N240" s="5">
        <v>0.0</v>
      </c>
      <c r="O240" s="5">
        <v>0.0</v>
      </c>
      <c r="P240" s="5">
        <v>0.0</v>
      </c>
      <c r="Q240" s="5">
        <v>259.678368484501</v>
      </c>
    </row>
    <row r="241">
      <c r="A241" s="5">
        <v>239.0</v>
      </c>
      <c r="B241" s="6">
        <v>45191.0</v>
      </c>
      <c r="C241" s="5">
        <v>262.356120000108</v>
      </c>
      <c r="D241" s="5">
        <v>229.378674324188</v>
      </c>
      <c r="E241" s="5">
        <v>287.813505929647</v>
      </c>
      <c r="F241" s="5">
        <v>262.356120000108</v>
      </c>
      <c r="G241" s="5">
        <v>262.356120000108</v>
      </c>
      <c r="H241" s="5">
        <v>-1.72026773239008</v>
      </c>
      <c r="I241" s="5">
        <v>-1.72026773239008</v>
      </c>
      <c r="J241" s="5">
        <v>-1.72026773239008</v>
      </c>
      <c r="K241" s="5">
        <v>-1.72026773239008</v>
      </c>
      <c r="L241" s="5">
        <v>-1.72026773239008</v>
      </c>
      <c r="M241" s="5">
        <v>-1.72026773239008</v>
      </c>
      <c r="N241" s="5">
        <v>0.0</v>
      </c>
      <c r="O241" s="5">
        <v>0.0</v>
      </c>
      <c r="P241" s="5">
        <v>0.0</v>
      </c>
      <c r="Q241" s="5">
        <v>260.635852267717</v>
      </c>
    </row>
    <row r="242">
      <c r="A242" s="5">
        <v>240.0</v>
      </c>
      <c r="B242" s="6">
        <v>45194.0</v>
      </c>
      <c r="C242" s="5">
        <v>263.086902685005</v>
      </c>
      <c r="D242" s="5">
        <v>234.517752165673</v>
      </c>
      <c r="E242" s="5">
        <v>293.251876354973</v>
      </c>
      <c r="F242" s="5">
        <v>263.086902685005</v>
      </c>
      <c r="G242" s="5">
        <v>263.086902685005</v>
      </c>
      <c r="H242" s="5">
        <v>0.0554746044138971</v>
      </c>
      <c r="I242" s="5">
        <v>0.0554746044138971</v>
      </c>
      <c r="J242" s="5">
        <v>0.0554746044138971</v>
      </c>
      <c r="K242" s="5">
        <v>0.0554746044138971</v>
      </c>
      <c r="L242" s="5">
        <v>0.0554746044138971</v>
      </c>
      <c r="M242" s="5">
        <v>0.0554746044138971</v>
      </c>
      <c r="N242" s="5">
        <v>0.0</v>
      </c>
      <c r="O242" s="5">
        <v>0.0</v>
      </c>
      <c r="P242" s="5">
        <v>0.0</v>
      </c>
      <c r="Q242" s="5">
        <v>263.142377289419</v>
      </c>
    </row>
    <row r="243">
      <c r="A243" s="5">
        <v>241.0</v>
      </c>
      <c r="B243" s="6">
        <v>45195.0</v>
      </c>
      <c r="C243" s="5">
        <v>263.330496913304</v>
      </c>
      <c r="D243" s="5">
        <v>231.075933749936</v>
      </c>
      <c r="E243" s="5">
        <v>291.065651486838</v>
      </c>
      <c r="F243" s="5">
        <v>263.330496913304</v>
      </c>
      <c r="G243" s="5">
        <v>263.330496913304</v>
      </c>
      <c r="H243" s="5">
        <v>-1.95614639862301</v>
      </c>
      <c r="I243" s="5">
        <v>-1.95614639862301</v>
      </c>
      <c r="J243" s="5">
        <v>-1.95614639862301</v>
      </c>
      <c r="K243" s="5">
        <v>-1.95614639862301</v>
      </c>
      <c r="L243" s="5">
        <v>-1.95614639862301</v>
      </c>
      <c r="M243" s="5">
        <v>-1.95614639862301</v>
      </c>
      <c r="N243" s="5">
        <v>0.0</v>
      </c>
      <c r="O243" s="5">
        <v>0.0</v>
      </c>
      <c r="P243" s="5">
        <v>0.0</v>
      </c>
      <c r="Q243" s="5">
        <v>261.374350514681</v>
      </c>
    </row>
    <row r="244">
      <c r="A244" s="5">
        <v>242.0</v>
      </c>
      <c r="B244" s="6">
        <v>45196.0</v>
      </c>
      <c r="C244" s="5">
        <v>263.574091141603</v>
      </c>
      <c r="D244" s="5">
        <v>230.796769379827</v>
      </c>
      <c r="E244" s="5">
        <v>292.093113911621</v>
      </c>
      <c r="F244" s="5">
        <v>263.574091141603</v>
      </c>
      <c r="G244" s="5">
        <v>263.574091141603</v>
      </c>
      <c r="H244" s="5">
        <v>-1.82297489833655</v>
      </c>
      <c r="I244" s="5">
        <v>-1.82297489833655</v>
      </c>
      <c r="J244" s="5">
        <v>-1.82297489833655</v>
      </c>
      <c r="K244" s="5">
        <v>-1.82297489833655</v>
      </c>
      <c r="L244" s="5">
        <v>-1.82297489833655</v>
      </c>
      <c r="M244" s="5">
        <v>-1.82297489833655</v>
      </c>
      <c r="N244" s="5">
        <v>0.0</v>
      </c>
      <c r="O244" s="5">
        <v>0.0</v>
      </c>
      <c r="P244" s="5">
        <v>0.0</v>
      </c>
      <c r="Q244" s="5">
        <v>261.751116243267</v>
      </c>
    </row>
    <row r="245">
      <c r="A245" s="5">
        <v>243.0</v>
      </c>
      <c r="B245" s="6">
        <v>45197.0</v>
      </c>
      <c r="C245" s="5">
        <v>263.817685369902</v>
      </c>
      <c r="D245" s="5">
        <v>231.399996135357</v>
      </c>
      <c r="E245" s="5">
        <v>288.866951217607</v>
      </c>
      <c r="F245" s="5">
        <v>263.817685369902</v>
      </c>
      <c r="G245" s="5">
        <v>263.817685369902</v>
      </c>
      <c r="H245" s="5">
        <v>-2.43415728730768</v>
      </c>
      <c r="I245" s="5">
        <v>-2.43415728730768</v>
      </c>
      <c r="J245" s="5">
        <v>-2.43415728730768</v>
      </c>
      <c r="K245" s="5">
        <v>-2.43415728730768</v>
      </c>
      <c r="L245" s="5">
        <v>-2.43415728730768</v>
      </c>
      <c r="M245" s="5">
        <v>-2.43415728730768</v>
      </c>
      <c r="N245" s="5">
        <v>0.0</v>
      </c>
      <c r="O245" s="5">
        <v>0.0</v>
      </c>
      <c r="P245" s="5">
        <v>0.0</v>
      </c>
      <c r="Q245" s="5">
        <v>261.383528082595</v>
      </c>
    </row>
    <row r="246">
      <c r="A246" s="5">
        <v>244.0</v>
      </c>
      <c r="B246" s="6">
        <v>45198.0</v>
      </c>
      <c r="C246" s="5">
        <v>264.061279598202</v>
      </c>
      <c r="D246" s="5">
        <v>233.186728765487</v>
      </c>
      <c r="E246" s="5">
        <v>292.629206937402</v>
      </c>
      <c r="F246" s="5">
        <v>264.061279598202</v>
      </c>
      <c r="G246" s="5">
        <v>264.061279598202</v>
      </c>
      <c r="H246" s="5">
        <v>-1.72026773238767</v>
      </c>
      <c r="I246" s="5">
        <v>-1.72026773238767</v>
      </c>
      <c r="J246" s="5">
        <v>-1.72026773238767</v>
      </c>
      <c r="K246" s="5">
        <v>-1.72026773238767</v>
      </c>
      <c r="L246" s="5">
        <v>-1.72026773238767</v>
      </c>
      <c r="M246" s="5">
        <v>-1.72026773238767</v>
      </c>
      <c r="N246" s="5">
        <v>0.0</v>
      </c>
      <c r="O246" s="5">
        <v>0.0</v>
      </c>
      <c r="P246" s="5">
        <v>0.0</v>
      </c>
      <c r="Q246" s="5">
        <v>262.341011865814</v>
      </c>
    </row>
    <row r="247">
      <c r="A247" s="5">
        <v>245.0</v>
      </c>
      <c r="B247" s="6">
        <v>45201.0</v>
      </c>
      <c r="C247" s="5">
        <v>264.792062283099</v>
      </c>
      <c r="D247" s="5">
        <v>234.161726317088</v>
      </c>
      <c r="E247" s="5">
        <v>294.566135260034</v>
      </c>
      <c r="F247" s="5">
        <v>264.792062283099</v>
      </c>
      <c r="G247" s="5">
        <v>264.792062283099</v>
      </c>
      <c r="H247" s="5">
        <v>0.0554746044103017</v>
      </c>
      <c r="I247" s="5">
        <v>0.0554746044103017</v>
      </c>
      <c r="J247" s="5">
        <v>0.0554746044103017</v>
      </c>
      <c r="K247" s="5">
        <v>0.0554746044103017</v>
      </c>
      <c r="L247" s="5">
        <v>0.0554746044103017</v>
      </c>
      <c r="M247" s="5">
        <v>0.0554746044103017</v>
      </c>
      <c r="N247" s="5">
        <v>0.0</v>
      </c>
      <c r="O247" s="5">
        <v>0.0</v>
      </c>
      <c r="P247" s="5">
        <v>0.0</v>
      </c>
      <c r="Q247" s="5">
        <v>264.847536887509</v>
      </c>
    </row>
    <row r="248">
      <c r="A248" s="5">
        <v>246.0</v>
      </c>
      <c r="B248" s="6">
        <v>45202.0</v>
      </c>
      <c r="C248" s="5">
        <v>265.035656511398</v>
      </c>
      <c r="D248" s="5">
        <v>234.416847129359</v>
      </c>
      <c r="E248" s="5">
        <v>292.432701626545</v>
      </c>
      <c r="F248" s="5">
        <v>265.035656511398</v>
      </c>
      <c r="G248" s="5">
        <v>265.035656511398</v>
      </c>
      <c r="H248" s="5">
        <v>-1.95614639862507</v>
      </c>
      <c r="I248" s="5">
        <v>-1.95614639862507</v>
      </c>
      <c r="J248" s="5">
        <v>-1.95614639862507</v>
      </c>
      <c r="K248" s="5">
        <v>-1.95614639862507</v>
      </c>
      <c r="L248" s="5">
        <v>-1.95614639862507</v>
      </c>
      <c r="M248" s="5">
        <v>-1.95614639862507</v>
      </c>
      <c r="N248" s="5">
        <v>0.0</v>
      </c>
      <c r="O248" s="5">
        <v>0.0</v>
      </c>
      <c r="P248" s="5">
        <v>0.0</v>
      </c>
      <c r="Q248" s="5">
        <v>263.079510112773</v>
      </c>
    </row>
    <row r="249">
      <c r="A249" s="5">
        <v>247.0</v>
      </c>
      <c r="B249" s="6">
        <v>45203.0</v>
      </c>
      <c r="C249" s="5">
        <v>265.279250739697</v>
      </c>
      <c r="D249" s="5">
        <v>233.489803281343</v>
      </c>
      <c r="E249" s="5">
        <v>293.379504347682</v>
      </c>
      <c r="F249" s="5">
        <v>265.279250739697</v>
      </c>
      <c r="G249" s="5">
        <v>265.279250739697</v>
      </c>
      <c r="H249" s="5">
        <v>-1.82297489833494</v>
      </c>
      <c r="I249" s="5">
        <v>-1.82297489833494</v>
      </c>
      <c r="J249" s="5">
        <v>-1.82297489833494</v>
      </c>
      <c r="K249" s="5">
        <v>-1.82297489833494</v>
      </c>
      <c r="L249" s="5">
        <v>-1.82297489833494</v>
      </c>
      <c r="M249" s="5">
        <v>-1.82297489833494</v>
      </c>
      <c r="N249" s="5">
        <v>0.0</v>
      </c>
      <c r="O249" s="5">
        <v>0.0</v>
      </c>
      <c r="P249" s="5">
        <v>0.0</v>
      </c>
      <c r="Q249" s="5">
        <v>263.456275841362</v>
      </c>
    </row>
    <row r="250">
      <c r="A250" s="5">
        <v>248.0</v>
      </c>
      <c r="B250" s="6">
        <v>45204.0</v>
      </c>
      <c r="C250" s="5">
        <v>265.522844967996</v>
      </c>
      <c r="D250" s="5">
        <v>233.528025564779</v>
      </c>
      <c r="E250" s="5">
        <v>291.164535870275</v>
      </c>
      <c r="F250" s="5">
        <v>265.522844967996</v>
      </c>
      <c r="G250" s="5">
        <v>265.522844967996</v>
      </c>
      <c r="H250" s="5">
        <v>-2.43415728730797</v>
      </c>
      <c r="I250" s="5">
        <v>-2.43415728730797</v>
      </c>
      <c r="J250" s="5">
        <v>-2.43415728730797</v>
      </c>
      <c r="K250" s="5">
        <v>-2.43415728730797</v>
      </c>
      <c r="L250" s="5">
        <v>-2.43415728730797</v>
      </c>
      <c r="M250" s="5">
        <v>-2.43415728730797</v>
      </c>
      <c r="N250" s="5">
        <v>0.0</v>
      </c>
      <c r="O250" s="5">
        <v>0.0</v>
      </c>
      <c r="P250" s="5">
        <v>0.0</v>
      </c>
      <c r="Q250" s="5">
        <v>263.088687680688</v>
      </c>
    </row>
    <row r="251">
      <c r="A251" s="5">
        <v>249.0</v>
      </c>
      <c r="B251" s="6">
        <v>45205.0</v>
      </c>
      <c r="C251" s="5">
        <v>265.766439196296</v>
      </c>
      <c r="D251" s="5">
        <v>234.375667839733</v>
      </c>
      <c r="E251" s="5">
        <v>293.562467624183</v>
      </c>
      <c r="F251" s="5">
        <v>265.766439196296</v>
      </c>
      <c r="G251" s="5">
        <v>265.766439196296</v>
      </c>
      <c r="H251" s="5">
        <v>-1.72026773238434</v>
      </c>
      <c r="I251" s="5">
        <v>-1.72026773238434</v>
      </c>
      <c r="J251" s="5">
        <v>-1.72026773238434</v>
      </c>
      <c r="K251" s="5">
        <v>-1.72026773238434</v>
      </c>
      <c r="L251" s="5">
        <v>-1.72026773238434</v>
      </c>
      <c r="M251" s="5">
        <v>-1.72026773238434</v>
      </c>
      <c r="N251" s="5">
        <v>0.0</v>
      </c>
      <c r="O251" s="5">
        <v>0.0</v>
      </c>
      <c r="P251" s="5">
        <v>0.0</v>
      </c>
      <c r="Q251" s="5">
        <v>264.046171463911</v>
      </c>
    </row>
    <row r="252">
      <c r="A252" s="5">
        <v>250.0</v>
      </c>
      <c r="B252" s="6">
        <v>45208.0</v>
      </c>
      <c r="C252" s="5">
        <v>266.497221881193</v>
      </c>
      <c r="D252" s="5">
        <v>237.976933991473</v>
      </c>
      <c r="E252" s="5">
        <v>296.712781155507</v>
      </c>
      <c r="F252" s="5">
        <v>266.497221881193</v>
      </c>
      <c r="G252" s="5">
        <v>266.497221881193</v>
      </c>
      <c r="H252" s="5">
        <v>0.0554746044232481</v>
      </c>
      <c r="I252" s="5">
        <v>0.0554746044232481</v>
      </c>
      <c r="J252" s="5">
        <v>0.0554746044232481</v>
      </c>
      <c r="K252" s="5">
        <v>0.0554746044232481</v>
      </c>
      <c r="L252" s="5">
        <v>0.0554746044232481</v>
      </c>
      <c r="M252" s="5">
        <v>0.0554746044232481</v>
      </c>
      <c r="N252" s="5">
        <v>0.0</v>
      </c>
      <c r="O252" s="5">
        <v>0.0</v>
      </c>
      <c r="P252" s="5">
        <v>0.0</v>
      </c>
      <c r="Q252" s="5">
        <v>266.552696485616</v>
      </c>
    </row>
    <row r="253">
      <c r="A253" s="5">
        <v>251.0</v>
      </c>
      <c r="B253" s="6">
        <v>45209.0</v>
      </c>
      <c r="C253" s="5">
        <v>266.740816109492</v>
      </c>
      <c r="D253" s="5">
        <v>234.157596993194</v>
      </c>
      <c r="E253" s="5">
        <v>295.807769022034</v>
      </c>
      <c r="F253" s="5">
        <v>266.740816109492</v>
      </c>
      <c r="G253" s="5">
        <v>266.740816109492</v>
      </c>
      <c r="H253" s="5">
        <v>-1.95614639862152</v>
      </c>
      <c r="I253" s="5">
        <v>-1.95614639862152</v>
      </c>
      <c r="J253" s="5">
        <v>-1.95614639862152</v>
      </c>
      <c r="K253" s="5">
        <v>-1.95614639862152</v>
      </c>
      <c r="L253" s="5">
        <v>-1.95614639862152</v>
      </c>
      <c r="M253" s="5">
        <v>-1.95614639862152</v>
      </c>
      <c r="N253" s="5">
        <v>0.0</v>
      </c>
      <c r="O253" s="5">
        <v>0.0</v>
      </c>
      <c r="P253" s="5">
        <v>0.0</v>
      </c>
      <c r="Q253" s="5">
        <v>264.784669710871</v>
      </c>
    </row>
    <row r="254">
      <c r="A254" s="5">
        <v>252.0</v>
      </c>
      <c r="B254" s="6">
        <v>45210.0</v>
      </c>
      <c r="C254" s="5">
        <v>266.984410337791</v>
      </c>
      <c r="D254" s="5">
        <v>233.866059194745</v>
      </c>
      <c r="E254" s="5">
        <v>296.781030593413</v>
      </c>
      <c r="F254" s="5">
        <v>266.984410337791</v>
      </c>
      <c r="G254" s="5">
        <v>266.984410337791</v>
      </c>
      <c r="H254" s="5">
        <v>-1.82297489833824</v>
      </c>
      <c r="I254" s="5">
        <v>-1.82297489833824</v>
      </c>
      <c r="J254" s="5">
        <v>-1.82297489833824</v>
      </c>
      <c r="K254" s="5">
        <v>-1.82297489833824</v>
      </c>
      <c r="L254" s="5">
        <v>-1.82297489833824</v>
      </c>
      <c r="M254" s="5">
        <v>-1.82297489833824</v>
      </c>
      <c r="N254" s="5">
        <v>0.0</v>
      </c>
      <c r="O254" s="5">
        <v>0.0</v>
      </c>
      <c r="P254" s="5">
        <v>0.0</v>
      </c>
      <c r="Q254" s="5">
        <v>265.161435439453</v>
      </c>
    </row>
    <row r="255">
      <c r="A255" s="5">
        <v>253.0</v>
      </c>
      <c r="B255" s="6">
        <v>45211.0</v>
      </c>
      <c r="C255" s="5">
        <v>267.22800456609</v>
      </c>
      <c r="D255" s="5">
        <v>236.323261615372</v>
      </c>
      <c r="E255" s="5">
        <v>294.233547634108</v>
      </c>
      <c r="F255" s="5">
        <v>267.22800456609</v>
      </c>
      <c r="G255" s="5">
        <v>267.228975970606</v>
      </c>
      <c r="H255" s="5">
        <v>-2.43415728730987</v>
      </c>
      <c r="I255" s="5">
        <v>-2.43415728730987</v>
      </c>
      <c r="J255" s="5">
        <v>-2.43415728730987</v>
      </c>
      <c r="K255" s="5">
        <v>-2.43415728730987</v>
      </c>
      <c r="L255" s="5">
        <v>-2.43415728730987</v>
      </c>
      <c r="M255" s="5">
        <v>-2.43415728730987</v>
      </c>
      <c r="N255" s="5">
        <v>0.0</v>
      </c>
      <c r="O255" s="5">
        <v>0.0</v>
      </c>
      <c r="P255" s="5">
        <v>0.0</v>
      </c>
      <c r="Q255" s="5">
        <v>264.793847278781</v>
      </c>
    </row>
    <row r="256">
      <c r="A256" s="5">
        <v>254.0</v>
      </c>
      <c r="B256" s="6">
        <v>45212.0</v>
      </c>
      <c r="C256" s="5">
        <v>267.47159879439</v>
      </c>
      <c r="D256" s="5">
        <v>234.154428666775</v>
      </c>
      <c r="E256" s="5">
        <v>296.239040164926</v>
      </c>
      <c r="F256" s="5">
        <v>267.461780333447</v>
      </c>
      <c r="G256" s="5">
        <v>267.499817305361</v>
      </c>
      <c r="H256" s="5">
        <v>-1.72026773239785</v>
      </c>
      <c r="I256" s="5">
        <v>-1.72026773239785</v>
      </c>
      <c r="J256" s="5">
        <v>-1.72026773239785</v>
      </c>
      <c r="K256" s="5">
        <v>-1.72026773239785</v>
      </c>
      <c r="L256" s="5">
        <v>-1.72026773239785</v>
      </c>
      <c r="M256" s="5">
        <v>-1.72026773239785</v>
      </c>
      <c r="N256" s="5">
        <v>0.0</v>
      </c>
      <c r="O256" s="5">
        <v>0.0</v>
      </c>
      <c r="P256" s="5">
        <v>0.0</v>
      </c>
      <c r="Q256" s="5">
        <v>265.751331061992</v>
      </c>
    </row>
    <row r="257">
      <c r="A257" s="5">
        <v>255.0</v>
      </c>
      <c r="B257" s="6">
        <v>45213.0</v>
      </c>
      <c r="C257" s="5">
        <v>267.715193022689</v>
      </c>
      <c r="D257" s="5">
        <v>242.153364150826</v>
      </c>
      <c r="E257" s="5">
        <v>299.905629918639</v>
      </c>
      <c r="F257" s="5">
        <v>267.668200492781</v>
      </c>
      <c r="G257" s="5">
        <v>267.765687785745</v>
      </c>
      <c r="H257" s="5">
        <v>3.93903499908679</v>
      </c>
      <c r="I257" s="5">
        <v>3.93903499908679</v>
      </c>
      <c r="J257" s="5">
        <v>3.93903499908679</v>
      </c>
      <c r="K257" s="5">
        <v>3.93903499908679</v>
      </c>
      <c r="L257" s="5">
        <v>3.93903499908679</v>
      </c>
      <c r="M257" s="5">
        <v>3.93903499908679</v>
      </c>
      <c r="N257" s="5">
        <v>0.0</v>
      </c>
      <c r="O257" s="5">
        <v>0.0</v>
      </c>
      <c r="P257" s="5">
        <v>0.0</v>
      </c>
      <c r="Q257" s="5">
        <v>271.654228021776</v>
      </c>
    </row>
    <row r="258">
      <c r="A258" s="5">
        <v>256.0</v>
      </c>
      <c r="B258" s="6">
        <v>45214.0</v>
      </c>
      <c r="C258" s="5">
        <v>267.958787250988</v>
      </c>
      <c r="D258" s="5">
        <v>242.57033413783</v>
      </c>
      <c r="E258" s="5">
        <v>302.219686803225</v>
      </c>
      <c r="F258" s="5">
        <v>267.878578030053</v>
      </c>
      <c r="G258" s="5">
        <v>268.046009534188</v>
      </c>
      <c r="H258" s="5">
        <v>3.93903671315745</v>
      </c>
      <c r="I258" s="5">
        <v>3.93903671315745</v>
      </c>
      <c r="J258" s="5">
        <v>3.93903671315745</v>
      </c>
      <c r="K258" s="5">
        <v>3.93903671315745</v>
      </c>
      <c r="L258" s="5">
        <v>3.93903671315745</v>
      </c>
      <c r="M258" s="5">
        <v>3.93903671315745</v>
      </c>
      <c r="N258" s="5">
        <v>0.0</v>
      </c>
      <c r="O258" s="5">
        <v>0.0</v>
      </c>
      <c r="P258" s="5">
        <v>0.0</v>
      </c>
      <c r="Q258" s="5">
        <v>271.897823964145</v>
      </c>
    </row>
    <row r="259">
      <c r="A259" s="5">
        <v>257.0</v>
      </c>
      <c r="B259" s="6">
        <v>45215.0</v>
      </c>
      <c r="C259" s="5">
        <v>268.202381479287</v>
      </c>
      <c r="D259" s="5">
        <v>237.946089364583</v>
      </c>
      <c r="E259" s="5">
        <v>297.748104412623</v>
      </c>
      <c r="F259" s="5">
        <v>268.077302853763</v>
      </c>
      <c r="G259" s="5">
        <v>268.345029001791</v>
      </c>
      <c r="H259" s="5">
        <v>0.0554746044196524</v>
      </c>
      <c r="I259" s="5">
        <v>0.0554746044196524</v>
      </c>
      <c r="J259" s="5">
        <v>0.0554746044196524</v>
      </c>
      <c r="K259" s="5">
        <v>0.0554746044196524</v>
      </c>
      <c r="L259" s="5">
        <v>0.0554746044196524</v>
      </c>
      <c r="M259" s="5">
        <v>0.0554746044196524</v>
      </c>
      <c r="N259" s="5">
        <v>0.0</v>
      </c>
      <c r="O259" s="5">
        <v>0.0</v>
      </c>
      <c r="P259" s="5">
        <v>0.0</v>
      </c>
      <c r="Q259" s="5">
        <v>268.257856083707</v>
      </c>
    </row>
    <row r="260">
      <c r="A260" s="5">
        <v>258.0</v>
      </c>
      <c r="B260" s="6">
        <v>45216.0</v>
      </c>
      <c r="C260" s="5">
        <v>268.445975707586</v>
      </c>
      <c r="D260" s="5">
        <v>235.069346945793</v>
      </c>
      <c r="E260" s="5">
        <v>297.60570695692</v>
      </c>
      <c r="F260" s="5">
        <v>268.270871349794</v>
      </c>
      <c r="G260" s="5">
        <v>268.649644599785</v>
      </c>
      <c r="H260" s="5">
        <v>-1.95614639862357</v>
      </c>
      <c r="I260" s="5">
        <v>-1.95614639862357</v>
      </c>
      <c r="J260" s="5">
        <v>-1.95614639862357</v>
      </c>
      <c r="K260" s="5">
        <v>-1.95614639862357</v>
      </c>
      <c r="L260" s="5">
        <v>-1.95614639862357</v>
      </c>
      <c r="M260" s="5">
        <v>-1.95614639862357</v>
      </c>
      <c r="N260" s="5">
        <v>0.0</v>
      </c>
      <c r="O260" s="5">
        <v>0.0</v>
      </c>
      <c r="P260" s="5">
        <v>0.0</v>
      </c>
      <c r="Q260" s="5">
        <v>266.489829308963</v>
      </c>
    </row>
    <row r="261">
      <c r="A261" s="5">
        <v>259.0</v>
      </c>
      <c r="B261" s="6">
        <v>45217.0</v>
      </c>
      <c r="C261" s="5">
        <v>268.689569935885</v>
      </c>
      <c r="D261" s="5">
        <v>237.08180244981</v>
      </c>
      <c r="E261" s="5">
        <v>297.571700064919</v>
      </c>
      <c r="F261" s="5">
        <v>268.456882313431</v>
      </c>
      <c r="G261" s="5">
        <v>268.941364788579</v>
      </c>
      <c r="H261" s="5">
        <v>-1.82297489833662</v>
      </c>
      <c r="I261" s="5">
        <v>-1.82297489833662</v>
      </c>
      <c r="J261" s="5">
        <v>-1.82297489833662</v>
      </c>
      <c r="K261" s="5">
        <v>-1.82297489833662</v>
      </c>
      <c r="L261" s="5">
        <v>-1.82297489833662</v>
      </c>
      <c r="M261" s="5">
        <v>-1.82297489833662</v>
      </c>
      <c r="N261" s="5">
        <v>0.0</v>
      </c>
      <c r="O261" s="5">
        <v>0.0</v>
      </c>
      <c r="P261" s="5">
        <v>0.0</v>
      </c>
      <c r="Q261" s="5">
        <v>266.866595037549</v>
      </c>
    </row>
    <row r="262">
      <c r="A262" s="5">
        <v>260.0</v>
      </c>
      <c r="B262" s="6">
        <v>45218.0</v>
      </c>
      <c r="C262" s="5">
        <v>268.933164164185</v>
      </c>
      <c r="D262" s="5">
        <v>236.380168592504</v>
      </c>
      <c r="E262" s="5">
        <v>294.509888560168</v>
      </c>
      <c r="F262" s="5">
        <v>268.642113925047</v>
      </c>
      <c r="G262" s="5">
        <v>269.242640810171</v>
      </c>
      <c r="H262" s="5">
        <v>-2.43415728730493</v>
      </c>
      <c r="I262" s="5">
        <v>-2.43415728730493</v>
      </c>
      <c r="J262" s="5">
        <v>-2.43415728730493</v>
      </c>
      <c r="K262" s="5">
        <v>-2.43415728730493</v>
      </c>
      <c r="L262" s="5">
        <v>-2.43415728730493</v>
      </c>
      <c r="M262" s="5">
        <v>-2.43415728730493</v>
      </c>
      <c r="N262" s="5">
        <v>0.0</v>
      </c>
      <c r="O262" s="5">
        <v>0.0</v>
      </c>
      <c r="P262" s="5">
        <v>0.0</v>
      </c>
      <c r="Q262" s="5">
        <v>266.49900687688</v>
      </c>
    </row>
    <row r="263">
      <c r="A263" s="5">
        <v>261.0</v>
      </c>
      <c r="B263" s="6">
        <v>45219.0</v>
      </c>
      <c r="C263" s="5">
        <v>269.176758392484</v>
      </c>
      <c r="D263" s="5">
        <v>237.621581625579</v>
      </c>
      <c r="E263" s="5">
        <v>297.023416714344</v>
      </c>
      <c r="F263" s="5">
        <v>268.809990937908</v>
      </c>
      <c r="G263" s="5">
        <v>269.569087188054</v>
      </c>
      <c r="H263" s="5">
        <v>-1.72026773239452</v>
      </c>
      <c r="I263" s="5">
        <v>-1.72026773239452</v>
      </c>
      <c r="J263" s="5">
        <v>-1.72026773239452</v>
      </c>
      <c r="K263" s="5">
        <v>-1.72026773239452</v>
      </c>
      <c r="L263" s="5">
        <v>-1.72026773239452</v>
      </c>
      <c r="M263" s="5">
        <v>-1.72026773239452</v>
      </c>
      <c r="N263" s="5">
        <v>0.0</v>
      </c>
      <c r="O263" s="5">
        <v>0.0</v>
      </c>
      <c r="P263" s="5">
        <v>0.0</v>
      </c>
      <c r="Q263" s="5">
        <v>267.456490660089</v>
      </c>
    </row>
    <row r="264">
      <c r="A264" s="5">
        <v>262.0</v>
      </c>
      <c r="B264" s="6">
        <v>45220.0</v>
      </c>
      <c r="C264" s="5">
        <v>269.420352620783</v>
      </c>
      <c r="D264" s="5">
        <v>242.615219434819</v>
      </c>
      <c r="E264" s="5">
        <v>302.982604298773</v>
      </c>
      <c r="F264" s="5">
        <v>268.986128627711</v>
      </c>
      <c r="G264" s="5">
        <v>269.883657577385</v>
      </c>
      <c r="H264" s="5">
        <v>3.93903499908882</v>
      </c>
      <c r="I264" s="5">
        <v>3.93903499908882</v>
      </c>
      <c r="J264" s="5">
        <v>3.93903499908882</v>
      </c>
      <c r="K264" s="5">
        <v>3.93903499908882</v>
      </c>
      <c r="L264" s="5">
        <v>3.93903499908882</v>
      </c>
      <c r="M264" s="5">
        <v>3.93903499908882</v>
      </c>
      <c r="N264" s="5">
        <v>0.0</v>
      </c>
      <c r="O264" s="5">
        <v>0.0</v>
      </c>
      <c r="P264" s="5">
        <v>0.0</v>
      </c>
      <c r="Q264" s="5">
        <v>273.359387619872</v>
      </c>
    </row>
    <row r="265">
      <c r="A265" s="5">
        <v>263.0</v>
      </c>
      <c r="B265" s="6">
        <v>45221.0</v>
      </c>
      <c r="C265" s="5">
        <v>269.663946849082</v>
      </c>
      <c r="D265" s="5">
        <v>242.973196203652</v>
      </c>
      <c r="E265" s="5">
        <v>303.528520330681</v>
      </c>
      <c r="F265" s="5">
        <v>269.139236152897</v>
      </c>
      <c r="G265" s="5">
        <v>270.253820095387</v>
      </c>
      <c r="H265" s="5">
        <v>3.93903671315762</v>
      </c>
      <c r="I265" s="5">
        <v>3.93903671315762</v>
      </c>
      <c r="J265" s="5">
        <v>3.93903671315762</v>
      </c>
      <c r="K265" s="5">
        <v>3.93903671315762</v>
      </c>
      <c r="L265" s="5">
        <v>3.93903671315762</v>
      </c>
      <c r="M265" s="5">
        <v>3.93903671315762</v>
      </c>
      <c r="N265" s="5">
        <v>0.0</v>
      </c>
      <c r="O265" s="5">
        <v>0.0</v>
      </c>
      <c r="P265" s="5">
        <v>0.0</v>
      </c>
      <c r="Q265" s="5">
        <v>273.60298356224</v>
      </c>
    </row>
    <row r="266">
      <c r="A266" s="5">
        <v>264.0</v>
      </c>
      <c r="B266" s="6">
        <v>45222.0</v>
      </c>
      <c r="C266" s="5">
        <v>269.907541077381</v>
      </c>
      <c r="D266" s="5">
        <v>239.883494488539</v>
      </c>
      <c r="E266" s="5">
        <v>298.603373698985</v>
      </c>
      <c r="F266" s="5">
        <v>269.288813870059</v>
      </c>
      <c r="G266" s="5">
        <v>270.602051442963</v>
      </c>
      <c r="H266" s="5">
        <v>0.0554746044160568</v>
      </c>
      <c r="I266" s="5">
        <v>0.0554746044160568</v>
      </c>
      <c r="J266" s="5">
        <v>0.0554746044160568</v>
      </c>
      <c r="K266" s="5">
        <v>0.0554746044160568</v>
      </c>
      <c r="L266" s="5">
        <v>0.0554746044160568</v>
      </c>
      <c r="M266" s="5">
        <v>0.0554746044160568</v>
      </c>
      <c r="N266" s="5">
        <v>0.0</v>
      </c>
      <c r="O266" s="5">
        <v>0.0</v>
      </c>
      <c r="P266" s="5">
        <v>0.0</v>
      </c>
      <c r="Q266" s="5">
        <v>269.963015681797</v>
      </c>
    </row>
    <row r="267">
      <c r="A267" s="5">
        <v>265.0</v>
      </c>
      <c r="B267" s="6">
        <v>45223.0</v>
      </c>
      <c r="C267" s="5">
        <v>270.15113530568</v>
      </c>
      <c r="D267" s="5">
        <v>240.440368670121</v>
      </c>
      <c r="E267" s="5">
        <v>296.013134169717</v>
      </c>
      <c r="F267" s="5">
        <v>269.443021643148</v>
      </c>
      <c r="G267" s="5">
        <v>270.913413586638</v>
      </c>
      <c r="H267" s="5">
        <v>-1.95614639862343</v>
      </c>
      <c r="I267" s="5">
        <v>-1.95614639862343</v>
      </c>
      <c r="J267" s="5">
        <v>-1.95614639862343</v>
      </c>
      <c r="K267" s="5">
        <v>-1.95614639862343</v>
      </c>
      <c r="L267" s="5">
        <v>-1.95614639862343</v>
      </c>
      <c r="M267" s="5">
        <v>-1.95614639862343</v>
      </c>
      <c r="N267" s="5">
        <v>0.0</v>
      </c>
      <c r="O267" s="5">
        <v>0.0</v>
      </c>
      <c r="P267" s="5">
        <v>0.0</v>
      </c>
      <c r="Q267" s="5">
        <v>268.194988907057</v>
      </c>
    </row>
    <row r="268">
      <c r="A268" s="5">
        <v>266.0</v>
      </c>
      <c r="B268" s="6">
        <v>45224.0</v>
      </c>
      <c r="C268" s="5">
        <v>270.394729533979</v>
      </c>
      <c r="D268" s="5">
        <v>238.601086888768</v>
      </c>
      <c r="E268" s="5">
        <v>296.653012776332</v>
      </c>
      <c r="F268" s="5">
        <v>269.57680715632</v>
      </c>
      <c r="G268" s="5">
        <v>271.258429111395</v>
      </c>
      <c r="H268" s="5">
        <v>-1.82297489833501</v>
      </c>
      <c r="I268" s="5">
        <v>-1.82297489833501</v>
      </c>
      <c r="J268" s="5">
        <v>-1.82297489833501</v>
      </c>
      <c r="K268" s="5">
        <v>-1.82297489833501</v>
      </c>
      <c r="L268" s="5">
        <v>-1.82297489833501</v>
      </c>
      <c r="M268" s="5">
        <v>-1.82297489833501</v>
      </c>
      <c r="N268" s="5">
        <v>0.0</v>
      </c>
      <c r="O268" s="5">
        <v>0.0</v>
      </c>
      <c r="P268" s="5">
        <v>0.0</v>
      </c>
      <c r="Q268" s="5">
        <v>268.571754635644</v>
      </c>
    </row>
    <row r="269">
      <c r="A269" s="5">
        <v>267.0</v>
      </c>
      <c r="B269" s="6">
        <v>45225.0</v>
      </c>
      <c r="C269" s="5">
        <v>270.638323762279</v>
      </c>
      <c r="D269" s="5">
        <v>238.21324827794</v>
      </c>
      <c r="E269" s="5">
        <v>297.827767945088</v>
      </c>
      <c r="F269" s="5">
        <v>269.709444485096</v>
      </c>
      <c r="G269" s="5">
        <v>271.613887401187</v>
      </c>
      <c r="H269" s="5">
        <v>-2.43415728730684</v>
      </c>
      <c r="I269" s="5">
        <v>-2.43415728730684</v>
      </c>
      <c r="J269" s="5">
        <v>-2.43415728730684</v>
      </c>
      <c r="K269" s="5">
        <v>-2.43415728730684</v>
      </c>
      <c r="L269" s="5">
        <v>-2.43415728730684</v>
      </c>
      <c r="M269" s="5">
        <v>-2.43415728730684</v>
      </c>
      <c r="N269" s="5">
        <v>0.0</v>
      </c>
      <c r="O269" s="5">
        <v>0.0</v>
      </c>
      <c r="P269" s="5">
        <v>0.0</v>
      </c>
      <c r="Q269" s="5">
        <v>268.204166474972</v>
      </c>
    </row>
    <row r="270">
      <c r="A270" s="5">
        <v>268.0</v>
      </c>
      <c r="B270" s="6">
        <v>45226.0</v>
      </c>
      <c r="C270" s="5">
        <v>270.881917990578</v>
      </c>
      <c r="D270" s="5">
        <v>241.585633432731</v>
      </c>
      <c r="E270" s="5">
        <v>297.561905248256</v>
      </c>
      <c r="F270" s="5">
        <v>269.867542890438</v>
      </c>
      <c r="G270" s="5">
        <v>271.96233949016</v>
      </c>
      <c r="H270" s="5">
        <v>-1.72026773239165</v>
      </c>
      <c r="I270" s="5">
        <v>-1.72026773239165</v>
      </c>
      <c r="J270" s="5">
        <v>-1.72026773239165</v>
      </c>
      <c r="K270" s="5">
        <v>-1.72026773239165</v>
      </c>
      <c r="L270" s="5">
        <v>-1.72026773239165</v>
      </c>
      <c r="M270" s="5">
        <v>-1.72026773239165</v>
      </c>
      <c r="N270" s="5">
        <v>0.0</v>
      </c>
      <c r="O270" s="5">
        <v>0.0</v>
      </c>
      <c r="P270" s="5">
        <v>0.0</v>
      </c>
      <c r="Q270" s="5">
        <v>269.161650258186</v>
      </c>
    </row>
    <row r="271">
      <c r="A271" s="5">
        <v>269.0</v>
      </c>
      <c r="B271" s="6">
        <v>45227.0</v>
      </c>
      <c r="C271" s="5">
        <v>271.125512218877</v>
      </c>
      <c r="D271" s="5">
        <v>246.029051527486</v>
      </c>
      <c r="E271" s="5">
        <v>305.322480509832</v>
      </c>
      <c r="F271" s="5">
        <v>269.983210409526</v>
      </c>
      <c r="G271" s="5">
        <v>272.294134778742</v>
      </c>
      <c r="H271" s="5">
        <v>3.93903499909242</v>
      </c>
      <c r="I271" s="5">
        <v>3.93903499909242</v>
      </c>
      <c r="J271" s="5">
        <v>3.93903499909242</v>
      </c>
      <c r="K271" s="5">
        <v>3.93903499909242</v>
      </c>
      <c r="L271" s="5">
        <v>3.93903499909242</v>
      </c>
      <c r="M271" s="5">
        <v>3.93903499909242</v>
      </c>
      <c r="N271" s="5">
        <v>0.0</v>
      </c>
      <c r="O271" s="5">
        <v>0.0</v>
      </c>
      <c r="P271" s="5">
        <v>0.0</v>
      </c>
      <c r="Q271" s="5">
        <v>275.064547217969</v>
      </c>
    </row>
    <row r="272">
      <c r="A272" s="5">
        <v>270.0</v>
      </c>
      <c r="B272" s="6">
        <v>45228.0</v>
      </c>
      <c r="C272" s="5">
        <v>271.369106447176</v>
      </c>
      <c r="D272" s="5">
        <v>244.932733983656</v>
      </c>
      <c r="E272" s="5">
        <v>304.698409393007</v>
      </c>
      <c r="F272" s="5">
        <v>270.136809262531</v>
      </c>
      <c r="G272" s="5">
        <v>272.644241388347</v>
      </c>
      <c r="H272" s="5">
        <v>3.93903671315403</v>
      </c>
      <c r="I272" s="5">
        <v>3.93903671315403</v>
      </c>
      <c r="J272" s="5">
        <v>3.93903671315403</v>
      </c>
      <c r="K272" s="5">
        <v>3.93903671315403</v>
      </c>
      <c r="L272" s="5">
        <v>3.93903671315403</v>
      </c>
      <c r="M272" s="5">
        <v>3.93903671315403</v>
      </c>
      <c r="N272" s="5">
        <v>0.0</v>
      </c>
      <c r="O272" s="5">
        <v>0.0</v>
      </c>
      <c r="P272" s="5">
        <v>0.0</v>
      </c>
      <c r="Q272" s="5">
        <v>275.30814316033</v>
      </c>
    </row>
    <row r="273">
      <c r="A273" s="5">
        <v>271.0</v>
      </c>
      <c r="B273" s="6">
        <v>45229.0</v>
      </c>
      <c r="C273" s="5">
        <v>271.612700675475</v>
      </c>
      <c r="D273" s="5">
        <v>242.234553092294</v>
      </c>
      <c r="E273" s="5">
        <v>303.096681175682</v>
      </c>
      <c r="F273" s="5">
        <v>270.255674890537</v>
      </c>
      <c r="G273" s="5">
        <v>273.039773966019</v>
      </c>
      <c r="H273" s="5">
        <v>0.055474604412461</v>
      </c>
      <c r="I273" s="5">
        <v>0.055474604412461</v>
      </c>
      <c r="J273" s="5">
        <v>0.055474604412461</v>
      </c>
      <c r="K273" s="5">
        <v>0.055474604412461</v>
      </c>
      <c r="L273" s="5">
        <v>0.055474604412461</v>
      </c>
      <c r="M273" s="5">
        <v>0.055474604412461</v>
      </c>
      <c r="N273" s="5">
        <v>0.0</v>
      </c>
      <c r="O273" s="5">
        <v>0.0</v>
      </c>
      <c r="P273" s="5">
        <v>0.0</v>
      </c>
      <c r="Q273" s="5">
        <v>271.668175279888</v>
      </c>
    </row>
    <row r="274">
      <c r="A274" s="5">
        <v>272.0</v>
      </c>
      <c r="B274" s="6">
        <v>45230.0</v>
      </c>
      <c r="C274" s="5">
        <v>271.856294903774</v>
      </c>
      <c r="D274" s="5">
        <v>240.415565543969</v>
      </c>
      <c r="E274" s="5">
        <v>299.920468317501</v>
      </c>
      <c r="F274" s="5">
        <v>270.373386083024</v>
      </c>
      <c r="G274" s="5">
        <v>273.384965386409</v>
      </c>
      <c r="H274" s="5">
        <v>-1.95614639862549</v>
      </c>
      <c r="I274" s="5">
        <v>-1.95614639862549</v>
      </c>
      <c r="J274" s="5">
        <v>-1.95614639862549</v>
      </c>
      <c r="K274" s="5">
        <v>-1.95614639862549</v>
      </c>
      <c r="L274" s="5">
        <v>-1.95614639862549</v>
      </c>
      <c r="M274" s="5">
        <v>-1.95614639862549</v>
      </c>
      <c r="N274" s="5">
        <v>0.0</v>
      </c>
      <c r="O274" s="5">
        <v>0.0</v>
      </c>
      <c r="P274" s="5">
        <v>0.0</v>
      </c>
      <c r="Q274" s="5">
        <v>269.900148505149</v>
      </c>
    </row>
    <row r="275">
      <c r="A275" s="5">
        <v>273.0</v>
      </c>
      <c r="B275" s="6">
        <v>45231.0</v>
      </c>
      <c r="C275" s="5">
        <v>272.099889132073</v>
      </c>
      <c r="D275" s="5">
        <v>241.699231052274</v>
      </c>
      <c r="E275" s="5">
        <v>300.202928333906</v>
      </c>
      <c r="F275" s="5">
        <v>270.503866148943</v>
      </c>
      <c r="G275" s="5">
        <v>273.729088824919</v>
      </c>
      <c r="H275" s="5">
        <v>-1.8229748983383</v>
      </c>
      <c r="I275" s="5">
        <v>-1.8229748983383</v>
      </c>
      <c r="J275" s="5">
        <v>-1.8229748983383</v>
      </c>
      <c r="K275" s="5">
        <v>-1.8229748983383</v>
      </c>
      <c r="L275" s="5">
        <v>-1.8229748983383</v>
      </c>
      <c r="M275" s="5">
        <v>-1.8229748983383</v>
      </c>
      <c r="N275" s="5">
        <v>0.0</v>
      </c>
      <c r="O275" s="5">
        <v>0.0</v>
      </c>
      <c r="P275" s="5">
        <v>0.0</v>
      </c>
      <c r="Q275" s="5">
        <v>270.276914233735</v>
      </c>
    </row>
    <row r="276">
      <c r="A276" s="5">
        <v>274.0</v>
      </c>
      <c r="B276" s="6">
        <v>45232.0</v>
      </c>
      <c r="C276" s="5">
        <v>272.343483360373</v>
      </c>
      <c r="D276" s="5">
        <v>240.310651920982</v>
      </c>
      <c r="E276" s="5">
        <v>298.353031532088</v>
      </c>
      <c r="F276" s="5">
        <v>270.631489873719</v>
      </c>
      <c r="G276" s="5">
        <v>274.147697971674</v>
      </c>
      <c r="H276" s="5">
        <v>-2.43415728730551</v>
      </c>
      <c r="I276" s="5">
        <v>-2.43415728730551</v>
      </c>
      <c r="J276" s="5">
        <v>-2.43415728730551</v>
      </c>
      <c r="K276" s="5">
        <v>-2.43415728730551</v>
      </c>
      <c r="L276" s="5">
        <v>-2.43415728730551</v>
      </c>
      <c r="M276" s="5">
        <v>-2.43415728730551</v>
      </c>
      <c r="N276" s="5">
        <v>0.0</v>
      </c>
      <c r="O276" s="5">
        <v>0.0</v>
      </c>
      <c r="P276" s="5">
        <v>0.0</v>
      </c>
      <c r="Q276" s="5">
        <v>269.909326073067</v>
      </c>
    </row>
    <row r="277">
      <c r="A277" s="5">
        <v>275.0</v>
      </c>
      <c r="B277" s="6">
        <v>45233.0</v>
      </c>
      <c r="C277" s="5">
        <v>272.587077588672</v>
      </c>
      <c r="D277" s="5">
        <v>242.8525503942</v>
      </c>
      <c r="E277" s="5">
        <v>301.072633125463</v>
      </c>
      <c r="F277" s="5">
        <v>270.712646323348</v>
      </c>
      <c r="G277" s="5">
        <v>274.542768512742</v>
      </c>
      <c r="H277" s="5">
        <v>-1.72026773238878</v>
      </c>
      <c r="I277" s="5">
        <v>-1.72026773238878</v>
      </c>
      <c r="J277" s="5">
        <v>-1.72026773238878</v>
      </c>
      <c r="K277" s="5">
        <v>-1.72026773238878</v>
      </c>
      <c r="L277" s="5">
        <v>-1.72026773238878</v>
      </c>
      <c r="M277" s="5">
        <v>-1.72026773238878</v>
      </c>
      <c r="N277" s="5">
        <v>0.0</v>
      </c>
      <c r="O277" s="5">
        <v>0.0</v>
      </c>
      <c r="P277" s="5">
        <v>0.0</v>
      </c>
      <c r="Q277" s="5">
        <v>270.866809856283</v>
      </c>
    </row>
    <row r="278">
      <c r="A278" s="5">
        <v>276.0</v>
      </c>
      <c r="B278" s="6">
        <v>45234.0</v>
      </c>
      <c r="C278" s="5">
        <v>272.830671816971</v>
      </c>
      <c r="D278" s="5">
        <v>249.471656242789</v>
      </c>
      <c r="E278" s="5">
        <v>306.792137441599</v>
      </c>
      <c r="F278" s="5">
        <v>270.822199038951</v>
      </c>
      <c r="G278" s="5">
        <v>274.924776902562</v>
      </c>
      <c r="H278" s="5">
        <v>3.93903499907874</v>
      </c>
      <c r="I278" s="5">
        <v>3.93903499907874</v>
      </c>
      <c r="J278" s="5">
        <v>3.93903499907874</v>
      </c>
      <c r="K278" s="5">
        <v>3.93903499907874</v>
      </c>
      <c r="L278" s="5">
        <v>3.93903499907874</v>
      </c>
      <c r="M278" s="5">
        <v>3.93903499907874</v>
      </c>
      <c r="N278" s="5">
        <v>0.0</v>
      </c>
      <c r="O278" s="5">
        <v>0.0</v>
      </c>
      <c r="P278" s="5">
        <v>0.0</v>
      </c>
      <c r="Q278" s="5">
        <v>276.76970681605</v>
      </c>
    </row>
    <row r="279">
      <c r="A279" s="5">
        <v>277.0</v>
      </c>
      <c r="B279" s="6">
        <v>45235.0</v>
      </c>
      <c r="C279" s="5">
        <v>273.07426604527</v>
      </c>
      <c r="D279" s="5">
        <v>247.047949191431</v>
      </c>
      <c r="E279" s="5">
        <v>305.592837696056</v>
      </c>
      <c r="F279" s="5">
        <v>270.930793738417</v>
      </c>
      <c r="G279" s="5">
        <v>275.302748202272</v>
      </c>
      <c r="H279" s="5">
        <v>3.93903671316597</v>
      </c>
      <c r="I279" s="5">
        <v>3.93903671316597</v>
      </c>
      <c r="J279" s="5">
        <v>3.93903671316597</v>
      </c>
      <c r="K279" s="5">
        <v>3.93903671316597</v>
      </c>
      <c r="L279" s="5">
        <v>3.93903671316597</v>
      </c>
      <c r="M279" s="5">
        <v>3.93903671316597</v>
      </c>
      <c r="N279" s="5">
        <v>0.0</v>
      </c>
      <c r="O279" s="5">
        <v>0.0</v>
      </c>
      <c r="P279" s="5">
        <v>0.0</v>
      </c>
      <c r="Q279" s="5">
        <v>277.013302758436</v>
      </c>
    </row>
    <row r="280">
      <c r="A280" s="5">
        <v>278.0</v>
      </c>
      <c r="B280" s="6">
        <v>45236.0</v>
      </c>
      <c r="C280" s="5">
        <v>273.317860273569</v>
      </c>
      <c r="D280" s="5">
        <v>246.98615940433</v>
      </c>
      <c r="E280" s="5">
        <v>305.975616985416</v>
      </c>
      <c r="F280" s="5">
        <v>271.043782557684</v>
      </c>
      <c r="G280" s="5">
        <v>275.690254817303</v>
      </c>
      <c r="H280" s="5">
        <v>0.0554746044114664</v>
      </c>
      <c r="I280" s="5">
        <v>0.0554746044114664</v>
      </c>
      <c r="J280" s="5">
        <v>0.0554746044114664</v>
      </c>
      <c r="K280" s="5">
        <v>0.0554746044114664</v>
      </c>
      <c r="L280" s="5">
        <v>0.0554746044114664</v>
      </c>
      <c r="M280" s="5">
        <v>0.0554746044114664</v>
      </c>
      <c r="N280" s="5">
        <v>0.0</v>
      </c>
      <c r="O280" s="5">
        <v>0.0</v>
      </c>
      <c r="P280" s="5">
        <v>0.0</v>
      </c>
      <c r="Q280" s="5">
        <v>273.373334877981</v>
      </c>
    </row>
    <row r="281">
      <c r="A281" s="5">
        <v>279.0</v>
      </c>
      <c r="B281" s="6">
        <v>45237.0</v>
      </c>
      <c r="C281" s="5">
        <v>273.561454501868</v>
      </c>
      <c r="D281" s="5">
        <v>240.173211794253</v>
      </c>
      <c r="E281" s="5">
        <v>302.730931505644</v>
      </c>
      <c r="F281" s="5">
        <v>271.185725998479</v>
      </c>
      <c r="G281" s="5">
        <v>276.037323531297</v>
      </c>
      <c r="H281" s="5">
        <v>-1.95614639862474</v>
      </c>
      <c r="I281" s="5">
        <v>-1.95614639862474</v>
      </c>
      <c r="J281" s="5">
        <v>-1.95614639862474</v>
      </c>
      <c r="K281" s="5">
        <v>-1.95614639862474</v>
      </c>
      <c r="L281" s="5">
        <v>-1.95614639862474</v>
      </c>
      <c r="M281" s="5">
        <v>-1.95614639862474</v>
      </c>
      <c r="N281" s="5">
        <v>0.0</v>
      </c>
      <c r="O281" s="5">
        <v>0.0</v>
      </c>
      <c r="P281" s="5">
        <v>0.0</v>
      </c>
      <c r="Q281" s="5">
        <v>271.605308103244</v>
      </c>
    </row>
    <row r="282">
      <c r="A282" s="5">
        <v>280.0</v>
      </c>
      <c r="B282" s="6">
        <v>45238.0</v>
      </c>
      <c r="C282" s="5">
        <v>273.805048730167</v>
      </c>
      <c r="D282" s="5">
        <v>243.604446943002</v>
      </c>
      <c r="E282" s="5">
        <v>302.351677717787</v>
      </c>
      <c r="F282" s="5">
        <v>271.298642353998</v>
      </c>
      <c r="G282" s="5">
        <v>276.423259415182</v>
      </c>
      <c r="H282" s="5">
        <v>-1.82297489833669</v>
      </c>
      <c r="I282" s="5">
        <v>-1.82297489833669</v>
      </c>
      <c r="J282" s="5">
        <v>-1.82297489833669</v>
      </c>
      <c r="K282" s="5">
        <v>-1.82297489833669</v>
      </c>
      <c r="L282" s="5">
        <v>-1.82297489833669</v>
      </c>
      <c r="M282" s="5">
        <v>-1.82297489833669</v>
      </c>
      <c r="N282" s="5">
        <v>0.0</v>
      </c>
      <c r="O282" s="5">
        <v>0.0</v>
      </c>
      <c r="P282" s="5">
        <v>0.0</v>
      </c>
      <c r="Q282" s="5">
        <v>271.982073831831</v>
      </c>
    </row>
  </sheetData>
  <drawing r:id="rId1"/>
</worksheet>
</file>