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filterPrivacy="1" codeName="ThisWorkbook"/>
  <xr:revisionPtr revIDLastSave="0" documentId="13_ncr:1_{B5F2B970-C1F8-4BAA-8740-DEE43106FA87}" xr6:coauthVersionLast="47" xr6:coauthVersionMax="47" xr10:uidLastSave="{00000000-0000-0000-0000-000000000000}"/>
  <bookViews>
    <workbookView xWindow="-120" yWindow="-120" windowWidth="29040" windowHeight="16440" xr2:uid="{00000000-000D-0000-FFFF-FFFF00000000}"/>
  </bookViews>
  <sheets>
    <sheet name="Project tracker" sheetId="1" r:id="rId1"/>
    <sheet name="Task Lookup" sheetId="3" r:id="rId2"/>
    <sheet name="Setup" sheetId="2" r:id="rId3"/>
  </sheets>
  <definedNames>
    <definedName name="CategoryList">Setup!$B$5:$B$10</definedName>
    <definedName name="EmployeeList">Setup!$C$5:$C$10</definedName>
    <definedName name="FlagPercent">'Project tracker'!$G$2</definedName>
    <definedName name="_xlnm.Print_Titles" localSheetId="0">'Project tracker'!$4:$4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1" l="1"/>
  <c r="H13" i="1"/>
  <c r="H15" i="1"/>
  <c r="H16" i="1"/>
  <c r="F15" i="1"/>
  <c r="J22" i="1"/>
  <c r="I22" i="1"/>
  <c r="J21" i="1"/>
  <c r="I21" i="1"/>
  <c r="J20" i="1"/>
  <c r="I20" i="1"/>
  <c r="H20" i="1"/>
  <c r="J19" i="1"/>
  <c r="I19" i="1"/>
  <c r="H19" i="1"/>
  <c r="J18" i="1"/>
  <c r="I18" i="1"/>
  <c r="H18" i="1"/>
  <c r="J17" i="1"/>
  <c r="I17" i="1"/>
  <c r="H17" i="1"/>
  <c r="J16" i="1"/>
  <c r="I16" i="1"/>
  <c r="J15" i="1"/>
  <c r="I15" i="1"/>
  <c r="J14" i="1"/>
  <c r="I14" i="1"/>
  <c r="J12" i="1"/>
  <c r="I12" i="1"/>
  <c r="F11" i="1"/>
  <c r="F10" i="1"/>
  <c r="E10" i="1"/>
  <c r="J13" i="1"/>
  <c r="H22" i="1" l="1"/>
  <c r="L17" i="1"/>
  <c r="L14" i="1"/>
  <c r="L18" i="1"/>
  <c r="H21" i="1"/>
  <c r="L22" i="1"/>
  <c r="L20" i="1"/>
  <c r="L15" i="1"/>
  <c r="L19" i="1"/>
  <c r="L21" i="1"/>
  <c r="H12" i="1"/>
  <c r="L16" i="1"/>
  <c r="I13" i="1"/>
  <c r="L13" i="1" s="1"/>
  <c r="J7" i="1"/>
  <c r="J11" i="1"/>
  <c r="J10" i="1"/>
  <c r="J9" i="1"/>
  <c r="J8" i="1"/>
  <c r="J6" i="1"/>
  <c r="J5" i="1"/>
  <c r="I11" i="1"/>
  <c r="I10" i="1"/>
  <c r="I9" i="1"/>
  <c r="I8" i="1"/>
  <c r="I7" i="1"/>
  <c r="I6" i="1"/>
  <c r="I5" i="1"/>
  <c r="H5" i="1"/>
  <c r="H8" i="1" l="1"/>
  <c r="H10" i="1"/>
  <c r="L7" i="1"/>
  <c r="L11" i="1"/>
  <c r="H9" i="1"/>
  <c r="H6" i="1"/>
  <c r="H7" i="1"/>
  <c r="L5" i="1"/>
  <c r="H11" i="1"/>
  <c r="L8" i="1"/>
  <c r="L6" i="1"/>
  <c r="L9" i="1"/>
  <c r="L10" i="1"/>
  <c r="L12" i="1"/>
</calcChain>
</file>

<file path=xl/sharedStrings.xml><?xml version="1.0" encoding="utf-8"?>
<sst xmlns="http://schemas.openxmlformats.org/spreadsheetml/2006/main" count="68" uniqueCount="45">
  <si>
    <t>Category</t>
  </si>
  <si>
    <t>Notes</t>
  </si>
  <si>
    <t>Category 5</t>
  </si>
  <si>
    <t>Setup</t>
  </si>
  <si>
    <t>Category Name</t>
  </si>
  <si>
    <t>Employee Name</t>
  </si>
  <si>
    <t>Category 6</t>
  </si>
  <si>
    <t>Assigned to</t>
  </si>
  <si>
    <t>Estimated work (in hours)</t>
  </si>
  <si>
    <t>Estimated finish</t>
  </si>
  <si>
    <t>Actual start</t>
  </si>
  <si>
    <t>Actual finish</t>
  </si>
  <si>
    <t>Actual duration (in days)</t>
  </si>
  <si>
    <t>Actual work 
(in hours)</t>
  </si>
  <si>
    <t>Estimated start</t>
  </si>
  <si>
    <t>Percent over/under to highlighted numbers</t>
  </si>
  <si>
    <t>Estimated duration
(in days)</t>
  </si>
  <si>
    <t>Task</t>
  </si>
  <si>
    <t>Task 1</t>
  </si>
  <si>
    <t>Task 2</t>
  </si>
  <si>
    <t>Task 3</t>
  </si>
  <si>
    <t>Project Task Tracker</t>
  </si>
  <si>
    <t>Task Number</t>
  </si>
  <si>
    <t>Task Name</t>
  </si>
  <si>
    <t>Task Description</t>
  </si>
  <si>
    <t>Design</t>
  </si>
  <si>
    <t>Coding</t>
  </si>
  <si>
    <t>Documentation</t>
  </si>
  <si>
    <t>Testing</t>
  </si>
  <si>
    <t>Game Logic</t>
  </si>
  <si>
    <t>GUI</t>
  </si>
  <si>
    <t>Networking</t>
  </si>
  <si>
    <t>Authentication</t>
  </si>
  <si>
    <t>Leaderboard</t>
  </si>
  <si>
    <t>Integration</t>
  </si>
  <si>
    <t>Game Functionality</t>
  </si>
  <si>
    <t>Game Functionality Testing</t>
  </si>
  <si>
    <t>Authentication Functionality</t>
  </si>
  <si>
    <t>Authentication Functionality Testing</t>
  </si>
  <si>
    <t>Networking Stubs</t>
  </si>
  <si>
    <t>Player Interaction</t>
  </si>
  <si>
    <t>Leaderboard Functionality</t>
  </si>
  <si>
    <t>Leaderboard Testing</t>
  </si>
  <si>
    <t>Integrating separate modules</t>
  </si>
  <si>
    <t>Test integration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</si>
</sst>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Over/Under flag&quot;;&quot;&quot;;&quot;&quot;"/>
    <numFmt numFmtId="165" formatCode="m/d/yyyy"/>
  </numFmts>
  <fonts count="22" x14ac:knownFonts="1">
    <font>
      <sz val="11"/>
      <color theme="3" tint="-0.499984740745262"/>
      <name val="Verdana"/>
      <family val="2"/>
      <scheme val="minor"/>
    </font>
    <font>
      <b/>
      <sz val="11"/>
      <color rgb="FF3F3F3F"/>
      <name val="Verdana"/>
      <family val="2"/>
      <scheme val="minor"/>
    </font>
    <font>
      <sz val="8"/>
      <color theme="3"/>
      <name val="Verdana"/>
      <family val="2"/>
      <scheme val="minor"/>
    </font>
    <font>
      <sz val="24"/>
      <color theme="3"/>
      <name val="Verdana"/>
      <family val="2"/>
      <scheme val="minor"/>
    </font>
    <font>
      <sz val="24"/>
      <color theme="3"/>
      <name val="Verdana"/>
      <family val="2"/>
      <scheme val="major"/>
    </font>
    <font>
      <b/>
      <sz val="12"/>
      <color theme="9" tint="-0.499984740745262"/>
      <name val="Verdana"/>
      <family val="2"/>
      <scheme val="minor"/>
    </font>
    <font>
      <b/>
      <sz val="11"/>
      <color theme="2" tint="-0.89996032593768116"/>
      <name val="Verdana"/>
      <family val="2"/>
      <scheme val="minor"/>
    </font>
    <font>
      <sz val="11"/>
      <color theme="2" tint="-0.89992980742820516"/>
      <name val="Verdana"/>
      <family val="2"/>
      <scheme val="minor"/>
    </font>
    <font>
      <sz val="11"/>
      <color theme="2" tint="-0.89989928891872917"/>
      <name val="Verdana"/>
      <family val="2"/>
      <scheme val="minor"/>
    </font>
    <font>
      <sz val="11"/>
      <color theme="0"/>
      <name val="Verdana"/>
      <family val="2"/>
      <scheme val="minor"/>
    </font>
    <font>
      <b/>
      <sz val="11"/>
      <color theme="9"/>
      <name val="Verdana"/>
      <family val="2"/>
      <scheme val="minor"/>
    </font>
    <font>
      <sz val="11"/>
      <color theme="3" tint="-0.499984740745262"/>
      <name val="Verdana"/>
      <family val="2"/>
    </font>
    <font>
      <sz val="12"/>
      <color theme="3" tint="-0.499984740745262"/>
      <name val="Verdana"/>
      <family val="2"/>
    </font>
    <font>
      <sz val="12"/>
      <color theme="3" tint="-0.499984740745262"/>
      <name val="Verdana"/>
      <family val="2"/>
      <scheme val="minor"/>
    </font>
    <font>
      <sz val="12"/>
      <color theme="9"/>
      <name val="Verdana"/>
      <family val="2"/>
      <scheme val="minor"/>
    </font>
    <font>
      <sz val="12"/>
      <color theme="9" tint="-0.499984740745262"/>
      <name val="Verdana"/>
      <family val="2"/>
      <scheme val="minor"/>
    </font>
    <font>
      <b/>
      <sz val="28"/>
      <color theme="9" tint="-0.499984740745262"/>
      <name val="Verdana"/>
      <family val="2"/>
      <scheme val="minor"/>
    </font>
    <font>
      <sz val="48"/>
      <color theme="9" tint="-0.499984740745262"/>
      <name val="Verdana"/>
      <family val="2"/>
      <scheme val="major"/>
    </font>
    <font>
      <sz val="11"/>
      <color theme="9" tint="-0.499984740745262"/>
      <name val="Verdana"/>
      <family val="2"/>
      <scheme val="minor"/>
    </font>
    <font>
      <sz val="11"/>
      <name val="Verdana"/>
      <family val="2"/>
      <scheme val="minor"/>
    </font>
    <font>
      <sz val="12"/>
      <color theme="1"/>
      <name val="Verdana"/>
      <family val="2"/>
    </font>
    <font>
      <sz val="48"/>
      <color theme="9" tint="-0.499984740745262"/>
      <name val="Calibri"/>
      <family val="2"/>
    </font>
  </fonts>
  <fills count="8">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6" tint="0.59999389629810485"/>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thin">
        <color theme="6" tint="0.39994506668294322"/>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cellStyleXfs>
  <cellXfs count="31">
    <xf numFmtId="0" fontId="0" fillId="0" borderId="0" xfId="0">
      <alignment vertical="center"/>
    </xf>
    <xf numFmtId="0" fontId="11" fillId="0" borderId="0" xfId="0" applyFont="1">
      <alignment vertical="center"/>
    </xf>
    <xf numFmtId="0" fontId="12" fillId="0" borderId="0" xfId="0" applyFont="1">
      <alignment vertical="center"/>
    </xf>
    <xf numFmtId="0" fontId="13" fillId="4" borderId="0" xfId="0" applyFont="1" applyFill="1">
      <alignment vertical="center"/>
    </xf>
    <xf numFmtId="14" fontId="13" fillId="4" borderId="0" xfId="8" applyFont="1" applyFill="1" applyAlignment="1">
      <alignment vertical="center"/>
    </xf>
    <xf numFmtId="0" fontId="13" fillId="0" borderId="0" xfId="0" applyFont="1">
      <alignment vertical="center"/>
    </xf>
    <xf numFmtId="0" fontId="14" fillId="4" borderId="0" xfId="0" applyFont="1" applyFill="1">
      <alignment vertical="center"/>
    </xf>
    <xf numFmtId="14" fontId="14" fillId="4" borderId="0" xfId="8" applyFont="1" applyFill="1" applyAlignment="1">
      <alignment vertical="center"/>
    </xf>
    <xf numFmtId="14" fontId="15" fillId="4" borderId="0" xfId="8" applyFont="1" applyFill="1" applyAlignment="1">
      <alignment horizontal="right" vertical="center" wrapText="1"/>
    </xf>
    <xf numFmtId="9" fontId="16" fillId="4" borderId="0" xfId="0" applyNumberFormat="1" applyFont="1" applyFill="1" applyAlignment="1">
      <alignment horizontal="left" vertical="center" indent="2"/>
    </xf>
    <xf numFmtId="14" fontId="13" fillId="4" borderId="0" xfId="8" applyFont="1" applyFill="1" applyBorder="1" applyAlignment="1">
      <alignment vertical="center"/>
    </xf>
    <xf numFmtId="0" fontId="13" fillId="7" borderId="7" xfId="0" applyFont="1" applyFill="1" applyBorder="1">
      <alignment vertical="center"/>
    </xf>
    <xf numFmtId="0" fontId="0" fillId="5" borderId="0" xfId="0" applyFill="1">
      <alignment vertical="center"/>
    </xf>
    <xf numFmtId="0" fontId="18" fillId="5" borderId="0" xfId="0" applyFont="1" applyFill="1">
      <alignment vertical="center"/>
    </xf>
    <xf numFmtId="0" fontId="0" fillId="6" borderId="0" xfId="0" applyFill="1">
      <alignment vertical="center"/>
    </xf>
    <xf numFmtId="0" fontId="18" fillId="6" borderId="0" xfId="0" applyFont="1" applyFill="1">
      <alignment vertical="center"/>
    </xf>
    <xf numFmtId="0" fontId="17" fillId="5" borderId="0" xfId="9" applyFont="1" applyFill="1" applyAlignment="1">
      <alignment vertical="center"/>
    </xf>
    <xf numFmtId="0" fontId="12" fillId="0" borderId="0" xfId="0" applyFont="1" applyAlignment="1">
      <alignment horizontal="left" vertical="center" wrapText="1" indent="2"/>
    </xf>
    <xf numFmtId="0" fontId="12" fillId="0" borderId="0" xfId="0" applyFont="1" applyAlignment="1">
      <alignment horizontal="left" vertical="center" indent="2"/>
    </xf>
    <xf numFmtId="0" fontId="13" fillId="4" borderId="0" xfId="0" applyFont="1" applyFill="1" applyAlignment="1">
      <alignment horizontal="left" vertical="center" indent="2"/>
    </xf>
    <xf numFmtId="14" fontId="13" fillId="4" borderId="0" xfId="8" applyFont="1" applyFill="1" applyAlignment="1">
      <alignment horizontal="left" vertical="center" indent="2"/>
    </xf>
    <xf numFmtId="0" fontId="12" fillId="7" borderId="0" xfId="0" applyFont="1" applyFill="1" applyAlignment="1">
      <alignment horizontal="left" vertical="center" indent="2"/>
    </xf>
    <xf numFmtId="0" fontId="0" fillId="0" borderId="0" xfId="0" applyAlignment="1">
      <alignment horizontal="left" vertical="center" indent="1"/>
    </xf>
    <xf numFmtId="0" fontId="19" fillId="5" borderId="0" xfId="0" applyFont="1" applyFill="1" applyAlignment="1">
      <alignment horizontal="left" vertical="center" indent="1"/>
    </xf>
    <xf numFmtId="14" fontId="20" fillId="0" borderId="0" xfId="0" applyNumberFormat="1" applyFont="1" applyAlignment="1">
      <alignment horizontal="left" vertical="center" wrapText="1" indent="2"/>
    </xf>
    <xf numFmtId="14" fontId="20" fillId="0" borderId="0" xfId="0" applyNumberFormat="1" applyFont="1" applyAlignment="1">
      <alignment horizontal="left" vertical="center" indent="2"/>
    </xf>
    <xf numFmtId="0" fontId="21" fillId="4" borderId="0" xfId="9" applyFont="1" applyFill="1" applyAlignment="1">
      <alignment vertical="center"/>
    </xf>
    <xf numFmtId="0" fontId="19" fillId="0" borderId="0" xfId="0" applyFont="1">
      <alignment vertical="center"/>
    </xf>
    <xf numFmtId="165" fontId="20" fillId="0" borderId="0" xfId="0" applyNumberFormat="1" applyFont="1" applyAlignment="1">
      <alignment horizontal="left" vertical="center" indent="2"/>
    </xf>
    <xf numFmtId="0" fontId="12" fillId="4" borderId="0" xfId="0" applyFont="1" applyFill="1" applyAlignment="1">
      <alignment horizontal="left" vertical="center" indent="2"/>
    </xf>
    <xf numFmtId="165" fontId="20" fillId="4" borderId="0" xfId="8" applyNumberFormat="1" applyFont="1" applyFill="1" applyAlignment="1">
      <alignment horizontal="left" vertical="center" indent="2"/>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27">
    <dxf>
      <font>
        <b/>
        <i val="0"/>
      </font>
    </dxf>
    <dxf>
      <font>
        <b/>
        <i val="0"/>
        <color auto="1"/>
      </font>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wrapText="1" indent="2" justifyLastLine="0" shrinkToFit="0" readingOrder="0"/>
    </dxf>
    <dxf>
      <fill>
        <patternFill>
          <bgColor theme="5" tint="0.59996337778862885"/>
        </patternFill>
      </fill>
    </dxf>
    <dxf>
      <fill>
        <patternFill>
          <bgColor theme="5" tint="0.79998168889431442"/>
        </patternFill>
      </fill>
    </dxf>
    <dxf>
      <fill>
        <patternFill>
          <bgColor theme="6" tint="0.39994506668294322"/>
        </patternFill>
      </fill>
    </dxf>
    <dxf>
      <font>
        <b/>
        <i val="0"/>
        <color theme="2" tint="-0.89996032593768116"/>
      </font>
      <fill>
        <patternFill>
          <bgColor theme="7" tint="0.39994506668294322"/>
        </patternFill>
      </fill>
      <border>
        <top style="thin">
          <color theme="7" tint="0.39994506668294322"/>
        </top>
      </border>
    </dxf>
    <dxf>
      <font>
        <b val="0"/>
        <i val="0"/>
        <color theme="9" tint="-0.499984740745262"/>
      </font>
      <fill>
        <patternFill>
          <bgColor theme="7" tint="0.79998168889431442"/>
        </patternFill>
      </fill>
      <border>
        <top style="thin">
          <color auto="1"/>
        </top>
        <bottom style="thin">
          <color auto="1"/>
        </bottom>
        <horizontal style="thin">
          <color auto="1"/>
        </horizontal>
      </border>
    </dxf>
    <dxf>
      <font>
        <b/>
        <i val="0"/>
        <color theme="2" tint="-0.89996032593768116"/>
      </font>
      <fill>
        <patternFill>
          <bgColor theme="6" tint="0.59996337778862885"/>
        </patternFill>
      </fill>
      <border>
        <top style="thin">
          <color theme="6" tint="0.39994506668294322"/>
        </top>
        <bottom/>
      </border>
    </dxf>
    <dxf>
      <font>
        <b val="0"/>
        <i val="0"/>
        <color theme="9" tint="-0.499984740745262"/>
      </font>
      <fill>
        <patternFill>
          <bgColor theme="6" tint="0.79998168889431442"/>
        </patternFill>
      </fill>
      <border>
        <top style="thin">
          <color auto="1"/>
        </top>
        <bottom style="thin">
          <color auto="1"/>
        </bottom>
        <horizontal style="thin">
          <color auto="1"/>
        </horizontal>
      </border>
    </dxf>
  </dxfs>
  <tableStyles count="3" defaultTableStyle="Custom Table Style" defaultPivotStyle="PivotStyleMedium2">
    <tableStyle name="Custom Table Style" pivot="0" count="2" xr9:uid="{00000000-0011-0000-FFFF-FFFF00000000}">
      <tableStyleElement type="wholeTable" dxfId="26"/>
      <tableStyleElement type="headerRow" dxfId="25"/>
    </tableStyle>
    <tableStyle name="Custom Table Style 2" pivot="0" count="2" xr9:uid="{FFDA21C0-6F5D-4BB1-A228-A4BC4D9DA682}">
      <tableStyleElement type="wholeTable" dxfId="24"/>
      <tableStyleElement type="headerRow" dxfId="23"/>
    </tableStyle>
    <tableStyle name="Table Style 1" pivot="0" count="3" xr9:uid="{5F9F0DBC-1B06-494D-8D4F-D10423CEAFF4}">
      <tableStyleElement type="headerRow" dxfId="22"/>
      <tableStyleElement type="firstRowStripe" dxfId="21"/>
      <tableStyleElement type="secondRowStripe" dxfId="20"/>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12</xdr:col>
      <xdr:colOff>952966</xdr:colOff>
      <xdr:row>1</xdr:row>
      <xdr:rowOff>323851</xdr:rowOff>
    </xdr:from>
    <xdr:to>
      <xdr:col>13</xdr:col>
      <xdr:colOff>466</xdr:colOff>
      <xdr:row>1</xdr:row>
      <xdr:rowOff>598171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00000000-0008-0000-0000-000003000000}"/>
            </a:ext>
          </a:extLst>
        </xdr:cNvPr>
        <xdr:cNvSpPr txBox="1">
          <a:spLocks noChangeAspect="1"/>
        </xdr:cNvSpPr>
      </xdr:nvSpPr>
      <xdr:spPr>
        <a:xfrm>
          <a:off x="20282366" y="704851"/>
          <a:ext cx="914400" cy="274320"/>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solidFill>
                <a:schemeClr val="bg1"/>
              </a:solidFill>
            </a:rPr>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825500</xdr:colOff>
      <xdr:row>1</xdr:row>
      <xdr:rowOff>311151</xdr:rowOff>
    </xdr:from>
    <xdr:to>
      <xdr:col>3</xdr:col>
      <xdr:colOff>175260</xdr:colOff>
      <xdr:row>1</xdr:row>
      <xdr:rowOff>584200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a:extLst>
            <a:ext uri="{FF2B5EF4-FFF2-40B4-BE49-F238E27FC236}">
              <a16:creationId xmlns:a16="http://schemas.microsoft.com/office/drawing/2014/main" id="{00000000-0008-0000-0100-000003000000}"/>
            </a:ext>
          </a:extLst>
        </xdr:cNvPr>
        <xdr:cNvSpPr txBox="1">
          <a:spLocks noChangeAspect="1"/>
        </xdr:cNvSpPr>
      </xdr:nvSpPr>
      <xdr:spPr>
        <a:xfrm>
          <a:off x="2936240" y="692151"/>
          <a:ext cx="896620" cy="273049"/>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4:M22" totalsRowShown="0" headerRowDxfId="19" dataDxfId="18">
  <autoFilter ref="B4:M22"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000-000001000000}" name="Task" dataDxfId="17"/>
    <tableColumn id="2" xr3:uid="{00000000-0010-0000-0000-000002000000}" name="Category" dataDxfId="16"/>
    <tableColumn id="3" xr3:uid="{00000000-0010-0000-0000-000003000000}" name="Assigned to" dataDxfId="15"/>
    <tableColumn id="4" xr3:uid="{00000000-0010-0000-0000-000004000000}" name="Estimated start" dataDxfId="14"/>
    <tableColumn id="5" xr3:uid="{00000000-0010-0000-0000-000005000000}" name="Estimated finish" dataDxfId="13"/>
    <tableColumn id="6" xr3:uid="{00000000-0010-0000-0000-000006000000}" name="Estimated work (in hours)" dataDxfId="12"/>
    <tableColumn id="7" xr3:uid="{00000000-0010-0000-0000-000007000000}" name="Estimated duration_x000a_(in days)" dataDxfId="11">
      <calculatedColumnFormula>IF(COUNTA('Project tracker'!$E5,'Project tracker'!$F5)&lt;&gt;2,"",DAYS360('Project tracker'!$E5,'Project tracker'!$F5,FALSE))</calculatedColumnFormula>
    </tableColumn>
    <tableColumn id="8" xr3:uid="{00000000-0010-0000-0000-000008000000}" name="Actual start" dataDxfId="10"/>
    <tableColumn id="9" xr3:uid="{00000000-0010-0000-0000-000009000000}" name="Actual finish" dataDxfId="9"/>
    <tableColumn id="10" xr3:uid="{00000000-0010-0000-0000-00000A000000}" name="Actual work _x000a_(in hours)" dataDxfId="8"/>
    <tableColumn id="11" xr3:uid="{00000000-0010-0000-0000-00000B000000}" name="Actual duration (in days)" dataDxfId="7">
      <calculatedColumnFormula>IF(COUNTA('Project tracker'!$I5,'Project tracker'!$J5)&lt;&gt;2,"",DAYS360('Project tracker'!$I5,'Project tracker'!$J5,FALSE))</calculatedColumnFormula>
    </tableColumn>
    <tableColumn id="12" xr3:uid="{00000000-0010-0000-0000-00000C000000}" name="Notes" dataDxfId="6"/>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B4:C10" totalsRowShown="0" headerRowDxfId="5" dataDxfId="4">
  <autoFilter ref="B4:C10" xr:uid="{00000000-0009-0000-0100-000003000000}">
    <filterColumn colId="0" hiddenButton="1"/>
    <filterColumn colId="1" hiddenButton="1"/>
  </autoFilter>
  <tableColumns count="2">
    <tableColumn id="1" xr3:uid="{00000000-0010-0000-0100-000001000000}" name="Category Name" dataDxfId="3"/>
    <tableColumn id="2" xr3:uid="{00000000-0010-0000-0100-000002000000}" name="Employee Name" dataDxfId="2"/>
  </tableColumns>
  <tableStyleInfo name="Custom Table Style 2"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TM02930041-v2">
      <a:dk1>
        <a:srgbClr val="000000"/>
      </a:dk1>
      <a:lt1>
        <a:srgbClr val="FFFFFF"/>
      </a:lt1>
      <a:dk2>
        <a:srgbClr val="F5E188"/>
      </a:dk2>
      <a:lt2>
        <a:srgbClr val="E7E6E6"/>
      </a:lt2>
      <a:accent1>
        <a:srgbClr val="F6C698"/>
      </a:accent1>
      <a:accent2>
        <a:srgbClr val="F4A39F"/>
      </a:accent2>
      <a:accent3>
        <a:srgbClr val="BF84E3"/>
      </a:accent3>
      <a:accent4>
        <a:srgbClr val="8DB3DC"/>
      </a:accent4>
      <a:accent5>
        <a:srgbClr val="6879DA"/>
      </a:accent5>
      <a:accent6>
        <a:srgbClr val="4D4957"/>
      </a:accent6>
      <a:hlink>
        <a:srgbClr val="0563C1"/>
      </a:hlink>
      <a:folHlink>
        <a:srgbClr val="954F72"/>
      </a:folHlink>
    </a:clrScheme>
    <a:fontScheme name="Custom 51">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pageSetUpPr autoPageBreaks="0" fitToPage="1"/>
  </sheetPr>
  <dimension ref="A1:N22"/>
  <sheetViews>
    <sheetView showGridLines="0" tabSelected="1" zoomScale="60" zoomScaleNormal="60" workbookViewId="0">
      <selection activeCell="L27" sqref="L27"/>
    </sheetView>
  </sheetViews>
  <sheetFormatPr defaultColWidth="9.09765625" defaultRowHeight="30" customHeight="1" x14ac:dyDescent="0.2"/>
  <cols>
    <col min="1" max="1" width="6.69921875" style="3" customWidth="1"/>
    <col min="2" max="4" width="18.69921875" style="19" customWidth="1"/>
    <col min="5" max="6" width="18.69921875" style="20" customWidth="1"/>
    <col min="7" max="8" width="18.69921875" style="19" customWidth="1"/>
    <col min="9" max="10" width="16.796875" style="20" customWidth="1"/>
    <col min="11" max="12" width="16" style="19" customWidth="1"/>
    <col min="13" max="13" width="20.3984375" style="19" customWidth="1"/>
    <col min="14" max="14" width="6.69921875" style="3" customWidth="1"/>
    <col min="15" max="15" width="4.19921875" style="2" customWidth="1"/>
    <col min="16" max="40" width="3.296875" style="2" customWidth="1"/>
    <col min="41" max="16384" width="9.09765625" style="2"/>
  </cols>
  <sheetData>
    <row r="1" spans="1:14" s="5" customFormat="1" ht="30" customHeight="1" x14ac:dyDescent="0.2">
      <c r="A1" s="3"/>
      <c r="B1" s="3"/>
      <c r="C1" s="3"/>
      <c r="D1" s="3"/>
      <c r="E1" s="4"/>
      <c r="F1" s="4"/>
      <c r="G1" s="3"/>
      <c r="H1" s="3"/>
      <c r="I1" s="4"/>
      <c r="J1" s="4"/>
      <c r="K1" s="3"/>
      <c r="L1" s="3"/>
      <c r="M1" s="3"/>
      <c r="N1" s="3"/>
    </row>
    <row r="2" spans="1:14" s="5" customFormat="1" ht="80.099999999999994" customHeight="1" x14ac:dyDescent="0.2">
      <c r="A2" s="3"/>
      <c r="B2" s="26" t="s">
        <v>21</v>
      </c>
      <c r="C2" s="6"/>
      <c r="D2" s="6"/>
      <c r="E2" s="7"/>
      <c r="F2" s="8" t="s">
        <v>15</v>
      </c>
      <c r="G2" s="9">
        <v>0.25</v>
      </c>
      <c r="H2" s="3"/>
      <c r="I2" s="4"/>
      <c r="J2" s="4"/>
      <c r="K2" s="3"/>
      <c r="L2" s="3"/>
      <c r="M2" s="3"/>
      <c r="N2" s="3"/>
    </row>
    <row r="3" spans="1:14" s="5" customFormat="1" ht="30" customHeight="1" x14ac:dyDescent="0.2">
      <c r="A3" s="3"/>
      <c r="B3" s="3"/>
      <c r="C3" s="3"/>
      <c r="D3" s="3"/>
      <c r="E3" s="10"/>
      <c r="F3" s="10"/>
      <c r="G3" s="3"/>
      <c r="H3" s="3"/>
      <c r="I3" s="10"/>
      <c r="J3" s="10"/>
      <c r="K3" s="3"/>
      <c r="L3" s="3"/>
      <c r="M3" s="3"/>
      <c r="N3" s="3"/>
    </row>
    <row r="4" spans="1:14" s="5" customFormat="1" ht="62.1" customHeight="1" x14ac:dyDescent="0.2">
      <c r="A4" s="11"/>
      <c r="B4" s="17" t="s">
        <v>17</v>
      </c>
      <c r="C4" s="17" t="s">
        <v>0</v>
      </c>
      <c r="D4" s="17" t="s">
        <v>7</v>
      </c>
      <c r="E4" s="24" t="s">
        <v>14</v>
      </c>
      <c r="F4" s="24" t="s">
        <v>9</v>
      </c>
      <c r="G4" s="17" t="s">
        <v>8</v>
      </c>
      <c r="H4" s="17" t="s">
        <v>16</v>
      </c>
      <c r="I4" s="24" t="s">
        <v>10</v>
      </c>
      <c r="J4" s="24" t="s">
        <v>11</v>
      </c>
      <c r="K4" s="17" t="s">
        <v>13</v>
      </c>
      <c r="L4" s="17" t="s">
        <v>12</v>
      </c>
      <c r="M4" s="17" t="s">
        <v>1</v>
      </c>
      <c r="N4" s="11"/>
    </row>
    <row r="5" spans="1:14" s="5" customFormat="1" ht="33.950000000000003" customHeight="1" x14ac:dyDescent="0.2">
      <c r="A5" s="3"/>
      <c r="B5" s="18" t="s">
        <v>35</v>
      </c>
      <c r="C5" s="18" t="s">
        <v>26</v>
      </c>
      <c r="D5" s="18" t="s">
        <v>29</v>
      </c>
      <c r="E5" s="25">
        <v>45604</v>
      </c>
      <c r="F5" s="25">
        <v>45621</v>
      </c>
      <c r="G5" s="18">
        <v>40</v>
      </c>
      <c r="H5" s="21">
        <f>IF(COUNTA('Project tracker'!$E5,'Project tracker'!$F5)&lt;&gt;2,"",DAYS360('Project tracker'!$E5,'Project tracker'!$F5,FALSE))</f>
        <v>17</v>
      </c>
      <c r="I5" s="25">
        <f ca="1">TODAY()-65</f>
        <v>45536</v>
      </c>
      <c r="J5" s="25">
        <f ca="1">TODAY()</f>
        <v>45601</v>
      </c>
      <c r="K5" s="18">
        <v>5</v>
      </c>
      <c r="L5" s="21">
        <f ca="1">IF(COUNTA('Project tracker'!$I5,'Project tracker'!$J5)&lt;&gt;2,"",DAYS360('Project tracker'!$I5,'Project tracker'!$J5,FALSE))</f>
        <v>64</v>
      </c>
      <c r="M5" s="18"/>
      <c r="N5" s="3"/>
    </row>
    <row r="6" spans="1:14" s="5" customFormat="1" ht="33.950000000000003" customHeight="1" x14ac:dyDescent="0.2">
      <c r="A6" s="3"/>
      <c r="B6" s="18" t="s">
        <v>36</v>
      </c>
      <c r="C6" s="18" t="s">
        <v>28</v>
      </c>
      <c r="D6" s="18" t="s">
        <v>29</v>
      </c>
      <c r="E6" s="25">
        <v>45619</v>
      </c>
      <c r="F6" s="25">
        <v>45622</v>
      </c>
      <c r="G6" s="18">
        <v>9</v>
      </c>
      <c r="H6" s="21">
        <f>IF(COUNTA('Project tracker'!$E6,'Project tracker'!$F6)&lt;&gt;2,"",DAYS360('Project tracker'!$E6,'Project tracker'!$F6,FALSE))</f>
        <v>3</v>
      </c>
      <c r="I6" s="25">
        <f ca="1">TODAY()-41</f>
        <v>45560</v>
      </c>
      <c r="J6" s="25">
        <f ca="1">TODAY()-7</f>
        <v>45594</v>
      </c>
      <c r="K6" s="18">
        <v>6</v>
      </c>
      <c r="L6" s="21">
        <f ca="1">IF(COUNTA('Project tracker'!$I6,'Project tracker'!$J6)&lt;&gt;2,"",DAYS360('Project tracker'!$I6,'Project tracker'!$J6,FALSE))</f>
        <v>34</v>
      </c>
      <c r="M6" s="18"/>
      <c r="N6" s="3"/>
    </row>
    <row r="7" spans="1:14" s="5" customFormat="1" ht="33.950000000000003" customHeight="1" x14ac:dyDescent="0.2">
      <c r="A7" s="3"/>
      <c r="B7" s="18" t="s">
        <v>37</v>
      </c>
      <c r="C7" s="18" t="s">
        <v>26</v>
      </c>
      <c r="D7" s="18" t="s">
        <v>32</v>
      </c>
      <c r="E7" s="25">
        <v>45604</v>
      </c>
      <c r="F7" s="25">
        <v>45621</v>
      </c>
      <c r="G7" s="18">
        <v>5</v>
      </c>
      <c r="H7" s="21">
        <f>IF(COUNTA('Project tracker'!$E7,'Project tracker'!$F7)&lt;&gt;2,"",DAYS360('Project tracker'!$E7,'Project tracker'!$F7,FALSE))</f>
        <v>17</v>
      </c>
      <c r="I7" s="25">
        <f ca="1">TODAY()-100</f>
        <v>45501</v>
      </c>
      <c r="J7" s="25">
        <f ca="1">TODAY()-27</f>
        <v>45574</v>
      </c>
      <c r="K7" s="18">
        <v>4</v>
      </c>
      <c r="L7" s="21">
        <f ca="1">IF(COUNTA('Project tracker'!$I7,'Project tracker'!$J7)&lt;&gt;2,"",DAYS360('Project tracker'!$I7,'Project tracker'!$J7,FALSE))</f>
        <v>71</v>
      </c>
      <c r="M7" s="18"/>
      <c r="N7" s="3"/>
    </row>
    <row r="8" spans="1:14" s="5" customFormat="1" ht="33.950000000000003" customHeight="1" x14ac:dyDescent="0.2">
      <c r="A8" s="3"/>
      <c r="B8" s="18" t="s">
        <v>38</v>
      </c>
      <c r="C8" s="18" t="s">
        <v>28</v>
      </c>
      <c r="D8" s="18" t="s">
        <v>32</v>
      </c>
      <c r="E8" s="25">
        <v>45619</v>
      </c>
      <c r="F8" s="25">
        <v>45622</v>
      </c>
      <c r="G8" s="18">
        <v>6</v>
      </c>
      <c r="H8" s="21">
        <f>IF(COUNTA('Project tracker'!$E8,'Project tracker'!$F8)&lt;&gt;2,"",DAYS360('Project tracker'!$E8,'Project tracker'!$F8,FALSE))</f>
        <v>3</v>
      </c>
      <c r="I8" s="25">
        <f ca="1">TODAY()-90</f>
        <v>45511</v>
      </c>
      <c r="J8" s="25">
        <f ca="1">TODAY()-71</f>
        <v>45530</v>
      </c>
      <c r="K8" s="18">
        <v>1</v>
      </c>
      <c r="L8" s="21">
        <f ca="1">IF(COUNTA('Project tracker'!$I8,'Project tracker'!$J8)&lt;&gt;2,"",DAYS360('Project tracker'!$I8,'Project tracker'!$J8,FALSE))</f>
        <v>19</v>
      </c>
      <c r="M8" s="18"/>
      <c r="N8" s="3"/>
    </row>
    <row r="9" spans="1:14" s="5" customFormat="1" ht="33.950000000000003" customHeight="1" x14ac:dyDescent="0.2">
      <c r="A9" s="3"/>
      <c r="B9" s="18" t="s">
        <v>39</v>
      </c>
      <c r="C9" s="18" t="s">
        <v>26</v>
      </c>
      <c r="D9" s="18" t="s">
        <v>31</v>
      </c>
      <c r="E9" s="25">
        <v>45607</v>
      </c>
      <c r="F9" s="25">
        <v>45614</v>
      </c>
      <c r="G9" s="18">
        <v>4</v>
      </c>
      <c r="H9" s="21">
        <f>IF(COUNTA('Project tracker'!$E9,'Project tracker'!$F9)&lt;&gt;2,"",DAYS360('Project tracker'!$E9,'Project tracker'!$F9,FALSE))</f>
        <v>7</v>
      </c>
      <c r="I9" s="25">
        <f ca="1">TODAY()-90</f>
        <v>45511</v>
      </c>
      <c r="J9" s="25">
        <f ca="1">TODAY()-44</f>
        <v>45557</v>
      </c>
      <c r="K9" s="18">
        <v>1</v>
      </c>
      <c r="L9" s="21">
        <f ca="1">IF(COUNTA('Project tracker'!$I9,'Project tracker'!$J9)&lt;&gt;2,"",DAYS360('Project tracker'!$I9,'Project tracker'!$J9,FALSE))</f>
        <v>45</v>
      </c>
      <c r="M9" s="18"/>
      <c r="N9" s="3"/>
    </row>
    <row r="10" spans="1:14" s="5" customFormat="1" ht="33.950000000000003" customHeight="1" x14ac:dyDescent="0.2">
      <c r="A10" s="3"/>
      <c r="B10" s="18" t="s">
        <v>40</v>
      </c>
      <c r="C10" s="18" t="s">
        <v>26</v>
      </c>
      <c r="D10" s="18" t="s">
        <v>30</v>
      </c>
      <c r="E10" s="25">
        <f>E7</f>
        <v>45604</v>
      </c>
      <c r="F10" s="25">
        <f>F7</f>
        <v>45621</v>
      </c>
      <c r="G10" s="18">
        <v>35</v>
      </c>
      <c r="H10" s="21">
        <f>IF(COUNTA('Project tracker'!$E10,'Project tracker'!$F10)&lt;&gt;2,"",DAYS360('Project tracker'!$E10,'Project tracker'!$F10,FALSE))</f>
        <v>17</v>
      </c>
      <c r="I10" s="25">
        <f ca="1">TODAY()-60</f>
        <v>45541</v>
      </c>
      <c r="J10" s="25">
        <f ca="1">TODAY()-45</f>
        <v>45556</v>
      </c>
      <c r="K10" s="18">
        <v>6</v>
      </c>
      <c r="L10" s="21">
        <f ca="1">IF(COUNTA('Project tracker'!$I10,'Project tracker'!$J10)&lt;&gt;2,"",DAYS360('Project tracker'!$I10,'Project tracker'!$J10,FALSE))</f>
        <v>15</v>
      </c>
      <c r="M10" s="18"/>
      <c r="N10" s="3"/>
    </row>
    <row r="11" spans="1:14" s="5" customFormat="1" ht="33.950000000000003" customHeight="1" x14ac:dyDescent="0.2">
      <c r="A11" s="3"/>
      <c r="B11" s="18" t="s">
        <v>40</v>
      </c>
      <c r="C11" s="18" t="s">
        <v>28</v>
      </c>
      <c r="D11" s="18" t="s">
        <v>30</v>
      </c>
      <c r="E11" s="25">
        <v>45619</v>
      </c>
      <c r="F11" s="25">
        <f>F8</f>
        <v>45622</v>
      </c>
      <c r="G11" s="18">
        <v>8</v>
      </c>
      <c r="H11" s="21">
        <f>IF(COUNTA('Project tracker'!$E11,'Project tracker'!$F11)&lt;&gt;2,"",DAYS360('Project tracker'!$E11,'Project tracker'!$F11,FALSE))</f>
        <v>3</v>
      </c>
      <c r="I11" s="25">
        <f ca="1">TODAY()-44</f>
        <v>45557</v>
      </c>
      <c r="J11" s="25">
        <f ca="1">TODAY()-15</f>
        <v>45586</v>
      </c>
      <c r="K11" s="18">
        <v>5</v>
      </c>
      <c r="L11" s="21">
        <f ca="1">IF(COUNTA('Project tracker'!$I11,'Project tracker'!$J11)&lt;&gt;2,"",DAYS360('Project tracker'!$I11,'Project tracker'!$J11,FALSE))</f>
        <v>29</v>
      </c>
      <c r="M11" s="18"/>
      <c r="N11" s="3"/>
    </row>
    <row r="12" spans="1:14" s="5" customFormat="1" ht="33.950000000000003" customHeight="1" x14ac:dyDescent="0.2">
      <c r="A12" s="3"/>
      <c r="B12" s="18" t="s">
        <v>43</v>
      </c>
      <c r="C12" s="18" t="s">
        <v>26</v>
      </c>
      <c r="D12" s="18" t="s">
        <v>34</v>
      </c>
      <c r="E12" s="25">
        <v>45623</v>
      </c>
      <c r="F12" s="28">
        <v>45630</v>
      </c>
      <c r="G12" s="18">
        <v>10</v>
      </c>
      <c r="H12" s="21">
        <f>IF(COUNTA('Project tracker'!$E12,'Project tracker'!$F12)&lt;&gt;2,"",DAYS360('Project tracker'!$E12,'Project tracker'!$F12,FALSE))</f>
        <v>7</v>
      </c>
      <c r="I12" s="25">
        <f ca="1">TODAY()-1</f>
        <v>45600</v>
      </c>
      <c r="J12" s="25">
        <f ca="1">TODAY()+1</f>
        <v>45602</v>
      </c>
      <c r="K12" s="18">
        <v>6</v>
      </c>
      <c r="L12" s="21">
        <f ca="1">IF(COUNTA('Project tracker'!$I12,'Project tracker'!$J12)&lt;&gt;2,"",DAYS360('Project tracker'!$I12,'Project tracker'!$J12,FALSE))</f>
        <v>2</v>
      </c>
      <c r="M12" s="18"/>
      <c r="N12" s="3"/>
    </row>
    <row r="13" spans="1:14" s="5" customFormat="1" ht="33.950000000000003" customHeight="1" x14ac:dyDescent="0.2">
      <c r="A13" s="3"/>
      <c r="B13" s="18" t="s">
        <v>44</v>
      </c>
      <c r="C13" s="18" t="s">
        <v>28</v>
      </c>
      <c r="D13" s="18" t="s">
        <v>34</v>
      </c>
      <c r="E13" s="25">
        <v>45623</v>
      </c>
      <c r="F13" s="28">
        <v>45630</v>
      </c>
      <c r="G13" s="18">
        <v>1</v>
      </c>
      <c r="H13" s="21">
        <f>IF(COUNTA('Project tracker'!$E13,'Project tracker'!$F13)&lt;&gt;2,"",DAYS360('Project tracker'!$E13,'Project tracker'!$F13,FALSE))</f>
        <v>7</v>
      </c>
      <c r="I13" s="25">
        <f ca="1">TODAY()-90</f>
        <v>45511</v>
      </c>
      <c r="J13" s="25">
        <f ca="1">TODAY()-80</f>
        <v>45521</v>
      </c>
      <c r="K13" s="18">
        <v>7</v>
      </c>
      <c r="L13" s="21">
        <f ca="1">IF(COUNTA('Project tracker'!$I13,'Project tracker'!$J13)&lt;&gt;2,"",DAYS360('Project tracker'!$I13,'Project tracker'!$J13,FALSE))</f>
        <v>10</v>
      </c>
      <c r="M13" s="18"/>
      <c r="N13" s="3"/>
    </row>
    <row r="14" spans="1:14" s="5" customFormat="1" ht="30" customHeight="1" x14ac:dyDescent="0.2">
      <c r="A14" s="3"/>
      <c r="B14" s="18" t="s">
        <v>41</v>
      </c>
      <c r="C14" s="18" t="s">
        <v>26</v>
      </c>
      <c r="D14" s="18" t="s">
        <v>33</v>
      </c>
      <c r="E14" s="25">
        <v>45604</v>
      </c>
      <c r="F14" s="25">
        <v>45621</v>
      </c>
      <c r="G14" s="18">
        <v>40</v>
      </c>
      <c r="H14" s="21">
        <f>IF(COUNTA('Project tracker'!$E14,'Project tracker'!$F14)&lt;&gt;2,"",DAYS360('Project tracker'!$E14,'Project tracker'!$F14,FALSE))</f>
        <v>17</v>
      </c>
      <c r="I14" s="28">
        <f ca="1">TODAY()-65</f>
        <v>45536</v>
      </c>
      <c r="J14" s="28">
        <f ca="1">TODAY()</f>
        <v>45601</v>
      </c>
      <c r="K14" s="18">
        <v>5</v>
      </c>
      <c r="L14" s="21">
        <f ca="1">IF(COUNTA('Project tracker'!$I14,'Project tracker'!$J14)&lt;&gt;2,"",DAYS360('Project tracker'!$I14,'Project tracker'!$J14,FALSE))</f>
        <v>64</v>
      </c>
      <c r="M14" s="18"/>
      <c r="N14" s="3"/>
    </row>
    <row r="15" spans="1:14" ht="30" customHeight="1" x14ac:dyDescent="0.2">
      <c r="B15" s="18" t="s">
        <v>42</v>
      </c>
      <c r="C15" s="18" t="s">
        <v>28</v>
      </c>
      <c r="D15" s="18" t="s">
        <v>33</v>
      </c>
      <c r="E15" s="28">
        <v>45619</v>
      </c>
      <c r="F15" s="28">
        <f>F11</f>
        <v>45622</v>
      </c>
      <c r="G15" s="18">
        <v>9</v>
      </c>
      <c r="H15" s="21">
        <f>IF(COUNTA('Project tracker'!$E15,'Project tracker'!$F15)&lt;&gt;2,"",DAYS360('Project tracker'!$E15,'Project tracker'!$F15,FALSE))</f>
        <v>3</v>
      </c>
      <c r="I15" s="28">
        <f ca="1">TODAY()-41</f>
        <v>45560</v>
      </c>
      <c r="J15" s="28">
        <f ca="1">TODAY()-7</f>
        <v>45594</v>
      </c>
      <c r="K15" s="18">
        <v>6</v>
      </c>
      <c r="L15" s="21">
        <f ca="1">IF(COUNTA('Project tracker'!$I15,'Project tracker'!$J15)&lt;&gt;2,"",DAYS360('Project tracker'!$I15,'Project tracker'!$J15,FALSE))</f>
        <v>34</v>
      </c>
      <c r="M15" s="18"/>
    </row>
    <row r="16" spans="1:14" ht="30" customHeight="1" x14ac:dyDescent="0.2">
      <c r="B16" s="29"/>
      <c r="C16" s="29"/>
      <c r="D16" s="29"/>
      <c r="E16" s="30"/>
      <c r="F16" s="30"/>
      <c r="G16" s="18">
        <v>5</v>
      </c>
      <c r="H16" s="21" t="str">
        <f>IF(COUNTA('Project tracker'!$E16,'Project tracker'!$F16)&lt;&gt;2,"",DAYS360('Project tracker'!$E16,'Project tracker'!$F16,FALSE))</f>
        <v/>
      </c>
      <c r="I16" s="28">
        <f ca="1">TODAY()-100</f>
        <v>45501</v>
      </c>
      <c r="J16" s="28">
        <f ca="1">TODAY()-27</f>
        <v>45574</v>
      </c>
      <c r="K16" s="18">
        <v>4</v>
      </c>
      <c r="L16" s="21">
        <f ca="1">IF(COUNTA('Project tracker'!$I16,'Project tracker'!$J16)&lt;&gt;2,"",DAYS360('Project tracker'!$I16,'Project tracker'!$J16,FALSE))</f>
        <v>71</v>
      </c>
      <c r="M16" s="18"/>
    </row>
    <row r="17" spans="2:13" ht="30" customHeight="1" x14ac:dyDescent="0.2">
      <c r="B17" s="18"/>
      <c r="C17" s="18"/>
      <c r="D17" s="18"/>
      <c r="E17" s="28"/>
      <c r="F17" s="28"/>
      <c r="G17" s="18">
        <v>6</v>
      </c>
      <c r="H17" s="21" t="str">
        <f>IF(COUNTA('Project tracker'!$E17,'Project tracker'!$F17)&lt;&gt;2,"",DAYS360('Project tracker'!$E17,'Project tracker'!$F17,FALSE))</f>
        <v/>
      </c>
      <c r="I17" s="28">
        <f ca="1">TODAY()-90</f>
        <v>45511</v>
      </c>
      <c r="J17" s="28">
        <f ca="1">TODAY()-71</f>
        <v>45530</v>
      </c>
      <c r="K17" s="18">
        <v>1</v>
      </c>
      <c r="L17" s="21">
        <f ca="1">IF(COUNTA('Project tracker'!$I17,'Project tracker'!$J17)&lt;&gt;2,"",DAYS360('Project tracker'!$I17,'Project tracker'!$J17,FALSE))</f>
        <v>19</v>
      </c>
      <c r="M17" s="18"/>
    </row>
    <row r="18" spans="2:13" ht="30" customHeight="1" x14ac:dyDescent="0.2">
      <c r="B18" s="18"/>
      <c r="C18" s="18"/>
      <c r="D18" s="18"/>
      <c r="E18" s="28"/>
      <c r="F18" s="28"/>
      <c r="G18" s="18">
        <v>4</v>
      </c>
      <c r="H18" s="21" t="str">
        <f>IF(COUNTA('Project tracker'!$E18,'Project tracker'!$F18)&lt;&gt;2,"",DAYS360('Project tracker'!$E18,'Project tracker'!$F18,FALSE))</f>
        <v/>
      </c>
      <c r="I18" s="28">
        <f ca="1">TODAY()-90</f>
        <v>45511</v>
      </c>
      <c r="J18" s="28">
        <f ca="1">TODAY()-44</f>
        <v>45557</v>
      </c>
      <c r="K18" s="18">
        <v>1</v>
      </c>
      <c r="L18" s="21">
        <f ca="1">IF(COUNTA('Project tracker'!$I18,'Project tracker'!$J18)&lt;&gt;2,"",DAYS360('Project tracker'!$I18,'Project tracker'!$J18,FALSE))</f>
        <v>45</v>
      </c>
      <c r="M18" s="18"/>
    </row>
    <row r="19" spans="2:13" ht="30" customHeight="1" x14ac:dyDescent="0.2">
      <c r="B19" s="18"/>
      <c r="C19" s="18"/>
      <c r="D19" s="18"/>
      <c r="E19" s="28"/>
      <c r="F19" s="28"/>
      <c r="G19" s="18">
        <v>35</v>
      </c>
      <c r="H19" s="21" t="str">
        <f>IF(COUNTA('Project tracker'!$E19,'Project tracker'!$F19)&lt;&gt;2,"",DAYS360('Project tracker'!$E19,'Project tracker'!$F19,FALSE))</f>
        <v/>
      </c>
      <c r="I19" s="28">
        <f ca="1">TODAY()-60</f>
        <v>45541</v>
      </c>
      <c r="J19" s="28">
        <f ca="1">TODAY()-45</f>
        <v>45556</v>
      </c>
      <c r="K19" s="18">
        <v>6</v>
      </c>
      <c r="L19" s="21">
        <f ca="1">IF(COUNTA('Project tracker'!$I19,'Project tracker'!$J19)&lt;&gt;2,"",DAYS360('Project tracker'!$I19,'Project tracker'!$J19,FALSE))</f>
        <v>15</v>
      </c>
      <c r="M19" s="18"/>
    </row>
    <row r="20" spans="2:13" ht="30" customHeight="1" x14ac:dyDescent="0.2">
      <c r="B20" s="18"/>
      <c r="C20" s="18"/>
      <c r="D20" s="18"/>
      <c r="E20" s="28"/>
      <c r="F20" s="28"/>
      <c r="G20" s="18">
        <v>8</v>
      </c>
      <c r="H20" s="21" t="str">
        <f>IF(COUNTA('Project tracker'!$E20,'Project tracker'!$F20)&lt;&gt;2,"",DAYS360('Project tracker'!$E20,'Project tracker'!$F20,FALSE))</f>
        <v/>
      </c>
      <c r="I20" s="28">
        <f ca="1">TODAY()-44</f>
        <v>45557</v>
      </c>
      <c r="J20" s="28">
        <f ca="1">TODAY()-15</f>
        <v>45586</v>
      </c>
      <c r="K20" s="18">
        <v>5</v>
      </c>
      <c r="L20" s="21">
        <f ca="1">IF(COUNTA('Project tracker'!$I20,'Project tracker'!$J20)&lt;&gt;2,"",DAYS360('Project tracker'!$I20,'Project tracker'!$J20,FALSE))</f>
        <v>29</v>
      </c>
      <c r="M20" s="18"/>
    </row>
    <row r="21" spans="2:13" ht="30" customHeight="1" x14ac:dyDescent="0.2">
      <c r="B21" s="18"/>
      <c r="C21" s="18"/>
      <c r="D21" s="18"/>
      <c r="E21" s="28"/>
      <c r="F21" s="28"/>
      <c r="G21" s="18">
        <v>10</v>
      </c>
      <c r="H21" s="21" t="str">
        <f>IF(COUNTA('Project tracker'!$E21,'Project tracker'!$F21)&lt;&gt;2,"",DAYS360('Project tracker'!$E21,'Project tracker'!$F21,FALSE))</f>
        <v/>
      </c>
      <c r="I21" s="28">
        <f ca="1">TODAY()-1</f>
        <v>45600</v>
      </c>
      <c r="J21" s="28">
        <f ca="1">TODAY()+1</f>
        <v>45602</v>
      </c>
      <c r="K21" s="18">
        <v>6</v>
      </c>
      <c r="L21" s="21">
        <f ca="1">IF(COUNTA('Project tracker'!$I21,'Project tracker'!$J21)&lt;&gt;2,"",DAYS360('Project tracker'!$I21,'Project tracker'!$J21,FALSE))</f>
        <v>2</v>
      </c>
      <c r="M21" s="18"/>
    </row>
    <row r="22" spans="2:13" ht="30" customHeight="1" x14ac:dyDescent="0.2">
      <c r="B22" s="18"/>
      <c r="C22" s="18"/>
      <c r="D22" s="18"/>
      <c r="E22" s="28"/>
      <c r="F22" s="28"/>
      <c r="G22" s="18">
        <v>1</v>
      </c>
      <c r="H22" s="21" t="str">
        <f>IF(COUNTA('Project tracker'!$E22,'Project tracker'!$F22)&lt;&gt;2,"",DAYS360('Project tracker'!$E22,'Project tracker'!$F22,FALSE))</f>
        <v/>
      </c>
      <c r="I22" s="28">
        <f ca="1">TODAY()-90</f>
        <v>45511</v>
      </c>
      <c r="J22" s="28">
        <f ca="1">TODAY()-80</f>
        <v>45521</v>
      </c>
      <c r="K22" s="18">
        <v>7</v>
      </c>
      <c r="L22" s="21">
        <f ca="1">IF(COUNTA('Project tracker'!$I22,'Project tracker'!$J22)&lt;&gt;2,"",DAYS360('Project tracker'!$I22,'Project tracker'!$J22,FALSE))</f>
        <v>10</v>
      </c>
      <c r="M22" s="18"/>
    </row>
  </sheetData>
  <conditionalFormatting sqref="K5:K22">
    <cfRule type="expression" dxfId="1" priority="1">
      <formula>(ABS((K5-G5))/G5)&gt;FlagPercent</formula>
    </cfRule>
  </conditionalFormatting>
  <conditionalFormatting sqref="L5:L22">
    <cfRule type="expression" dxfId="0" priority="2">
      <formula>(ABS((L5-H5))/H5)&gt;FlagPercent</formula>
    </cfRule>
  </conditionalFormatting>
  <dataValidations count="15">
    <dataValidation allowBlank="1" showInputMessage="1" showErrorMessage="1" prompt="Enter project names in this column" sqref="B4" xr:uid="{00000000-0002-0000-0000-000006000000}"/>
    <dataValidation allowBlank="1" showInputMessage="1" showErrorMessage="1" prompt="Select Category name from the dropdown list in each cell in this column. Options in this list are defined in the Setup worksheet. Press ALT+DOWN ARROW to navigate the list, then ENTER to make a selection" sqref="C4" xr:uid="{00000000-0002-0000-0000-000007000000}"/>
    <dataValidation allowBlank="1" showInputMessage="1" showErrorMessage="1" prompt="Select the Employee name from the dropdown list in each cell in this column. Options are defined in the Setup worksheet. Press ALT+DOWN ARROW to navigate the list, then ENTER to make a selection" sqref="D4" xr:uid="{00000000-0002-0000-0000-000008000000}"/>
    <dataValidation allowBlank="1" showInputMessage="1" showErrorMessage="1" prompt="Enter the estimated project start date in this column" sqref="E4" xr:uid="{00000000-0002-0000-0000-000009000000}"/>
    <dataValidation allowBlank="1" showInputMessage="1" showErrorMessage="1" prompt="Enter the estimated project finish date in this column" sqref="F4" xr:uid="{00000000-0002-0000-0000-00000A000000}"/>
    <dataValidation allowBlank="1" showInputMessage="1" showErrorMessage="1" prompt="Enter estimated project work in hours" sqref="G4" xr:uid="{00000000-0002-0000-0000-00000B000000}"/>
    <dataValidation allowBlank="1" showInputMessage="1" showErrorMessage="1" prompt="Estimated duration in days is auto calculated in this column" sqref="H4" xr:uid="{00000000-0002-0000-0000-00000C000000}"/>
    <dataValidation allowBlank="1" showInputMessage="1" showErrorMessage="1" prompt="Enter the actual project start date in this column" sqref="I4" xr:uid="{00000000-0002-0000-0000-00000D000000}"/>
    <dataValidation allowBlank="1" showInputMessage="1" showErrorMessage="1" prompt="Enter the actual project finish date in this column" sqref="J4" xr:uid="{00000000-0002-0000-0000-00000E000000}"/>
    <dataValidation allowBlank="1" showInputMessage="1" showErrorMessage="1" prompt="Enter the actual project work in hours. Values that meet the Over/Under criteria are highlighted bold font styling." sqref="K4" xr:uid="{00000000-0002-0000-0000-000011000000}"/>
    <dataValidation allowBlank="1" showInputMessage="1" showErrorMessage="1" prompt="Actual number of days is auto calculated in this column. Values that meet the Over/Under criteria are highlighted bold font styling." sqref="L4" xr:uid="{00000000-0002-0000-0000-000012000000}"/>
    <dataValidation allowBlank="1" showInputMessage="1" showErrorMessage="1" prompt="Enter notes for projects in this column" sqref="M4" xr:uid="{00000000-0002-0000-0000-000013000000}"/>
    <dataValidation allowBlank="1" showInputMessage="1" showErrorMessage="1" prompt="Enter projects in this project tracker worksheet. Set the percent over/under to flag in G2. Actual work in hours and actual duration in days will highlight over/under values with bold font styling in columns K and L." sqref="A1" xr:uid="{3A6D0288-E989-47CF-AA20-17E7D5BC6A0A}"/>
    <dataValidation type="list" allowBlank="1" showInputMessage="1" showErrorMessage="1" error="Select a category from the list or create a new category to display in this list from the Setup worksheet." sqref="C5:C15 C17:C22" xr:uid="{00000000-0002-0000-0000-000002000000}">
      <formula1>CategoryList</formula1>
    </dataValidation>
    <dataValidation type="list" allowBlank="1" showInputMessage="1" showErrorMessage="1" error="Select an employee from the list or create a new employee to display in this list from the Setup worksheet." sqref="D5:D12 D14:D15 D17:D22" xr:uid="{00000000-0002-0000-0000-000003000000}">
      <formula1>EmployeeList</formula1>
    </dataValidation>
  </dataValidations>
  <printOptions horizontalCentered="1"/>
  <pageMargins left="0.25" right="0.25" top="0.5" bottom="0.5" header="0.3" footer="0.3"/>
  <pageSetup fitToHeight="0" orientation="landscape" r:id="rId1"/>
  <headerFooter differentFirst="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F64F2-A0CB-432E-B537-8AB164D6506B}">
  <dimension ref="A1:C4"/>
  <sheetViews>
    <sheetView workbookViewId="0">
      <selection activeCell="A3" sqref="A3"/>
    </sheetView>
  </sheetViews>
  <sheetFormatPr defaultColWidth="8.69921875" defaultRowHeight="14.25" x14ac:dyDescent="0.2"/>
  <cols>
    <col min="1" max="1" width="12.69921875" style="27" customWidth="1"/>
    <col min="2" max="2" width="20.09765625" style="27" customWidth="1"/>
    <col min="3" max="3" width="16.69921875" style="27" customWidth="1"/>
    <col min="4" max="16384" width="8.69921875" style="27"/>
  </cols>
  <sheetData>
    <row r="1" spans="1:3" x14ac:dyDescent="0.2">
      <c r="A1" s="27" t="s">
        <v>22</v>
      </c>
      <c r="B1" s="27" t="s">
        <v>23</v>
      </c>
      <c r="C1" s="27" t="s">
        <v>24</v>
      </c>
    </row>
    <row r="2" spans="1:3" x14ac:dyDescent="0.2">
      <c r="A2" s="27" t="s">
        <v>18</v>
      </c>
    </row>
    <row r="3" spans="1:3" x14ac:dyDescent="0.2">
      <c r="A3" s="27" t="s">
        <v>19</v>
      </c>
    </row>
    <row r="4" spans="1:3" x14ac:dyDescent="0.2">
      <c r="A4" s="27" t="s">
        <v>20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pageSetUpPr fitToPage="1"/>
  </sheetPr>
  <dimension ref="A1:D11"/>
  <sheetViews>
    <sheetView showGridLines="0" zoomScale="70" zoomScaleNormal="70" workbookViewId="0">
      <selection activeCell="F12" sqref="F12"/>
    </sheetView>
  </sheetViews>
  <sheetFormatPr defaultColWidth="9" defaultRowHeight="30" customHeight="1" x14ac:dyDescent="0.2"/>
  <cols>
    <col min="1" max="1" width="6.69921875" style="12" customWidth="1"/>
    <col min="2" max="3" width="18.5" style="23" customWidth="1"/>
    <col min="4" max="4" width="6.69921875" style="13" customWidth="1"/>
    <col min="5" max="16384" width="9" style="1"/>
  </cols>
  <sheetData>
    <row r="1" spans="1:4" customFormat="1" ht="30" customHeight="1" x14ac:dyDescent="0.2">
      <c r="A1" s="12"/>
      <c r="B1" s="12"/>
      <c r="C1" s="12"/>
      <c r="D1" s="12"/>
    </row>
    <row r="2" spans="1:4" customFormat="1" ht="80.099999999999994" customHeight="1" x14ac:dyDescent="0.2">
      <c r="A2" s="12"/>
      <c r="B2" s="16" t="s">
        <v>3</v>
      </c>
      <c r="C2" s="13"/>
      <c r="D2" s="13"/>
    </row>
    <row r="3" spans="1:4" customFormat="1" ht="30" customHeight="1" x14ac:dyDescent="0.2">
      <c r="A3" s="12"/>
      <c r="B3" s="13"/>
      <c r="C3" s="13"/>
      <c r="D3" s="13"/>
    </row>
    <row r="4" spans="1:4" customFormat="1" ht="62.1" customHeight="1" x14ac:dyDescent="0.2">
      <c r="A4" s="14"/>
      <c r="B4" s="22" t="s">
        <v>4</v>
      </c>
      <c r="C4" s="22" t="s">
        <v>5</v>
      </c>
      <c r="D4" s="15"/>
    </row>
    <row r="5" spans="1:4" customFormat="1" ht="33.950000000000003" customHeight="1" x14ac:dyDescent="0.2">
      <c r="A5" s="12"/>
      <c r="B5" s="22" t="s">
        <v>25</v>
      </c>
      <c r="C5" s="22" t="s">
        <v>29</v>
      </c>
      <c r="D5" s="13"/>
    </row>
    <row r="6" spans="1:4" customFormat="1" ht="33.950000000000003" customHeight="1" x14ac:dyDescent="0.2">
      <c r="A6" s="12"/>
      <c r="B6" s="22" t="s">
        <v>26</v>
      </c>
      <c r="C6" s="22" t="s">
        <v>30</v>
      </c>
      <c r="D6" s="13"/>
    </row>
    <row r="7" spans="1:4" customFormat="1" ht="33.950000000000003" customHeight="1" x14ac:dyDescent="0.2">
      <c r="A7" s="12"/>
      <c r="B7" s="22" t="s">
        <v>27</v>
      </c>
      <c r="C7" s="22" t="s">
        <v>31</v>
      </c>
      <c r="D7" s="13"/>
    </row>
    <row r="8" spans="1:4" customFormat="1" ht="33.950000000000003" customHeight="1" x14ac:dyDescent="0.2">
      <c r="A8" s="12"/>
      <c r="B8" s="22" t="s">
        <v>28</v>
      </c>
      <c r="C8" s="22" t="s">
        <v>32</v>
      </c>
      <c r="D8" s="13"/>
    </row>
    <row r="9" spans="1:4" customFormat="1" ht="33.950000000000003" customHeight="1" x14ac:dyDescent="0.2">
      <c r="A9" s="12"/>
      <c r="B9" s="22" t="s">
        <v>2</v>
      </c>
      <c r="C9" s="22" t="s">
        <v>33</v>
      </c>
      <c r="D9" s="13"/>
    </row>
    <row r="10" spans="1:4" customFormat="1" ht="33.950000000000003" customHeight="1" x14ac:dyDescent="0.2">
      <c r="A10" s="12"/>
      <c r="B10" s="22" t="s">
        <v>6</v>
      </c>
      <c r="C10" s="22" t="s">
        <v>34</v>
      </c>
      <c r="D10" s="13"/>
    </row>
    <row r="11" spans="1:4" customFormat="1" ht="30" customHeight="1" x14ac:dyDescent="0.2">
      <c r="A11" s="12"/>
      <c r="B11" s="23"/>
      <c r="C11" s="23"/>
      <c r="D11" s="13"/>
    </row>
  </sheetData>
  <dataValidations count="3">
    <dataValidation allowBlank="1" showInputMessage="1" showErrorMessage="1" prompt="Enter employee names in this column that will be used as options in the Assigned To dropdown list in the Project Tracker worksheet" sqref="C4" xr:uid="{00000000-0002-0000-0100-000001000000}"/>
    <dataValidation allowBlank="1" showInputMessage="1" showErrorMessage="1" prompt="Enter project categories in this column that will be used as options in the Category dropdown list in the Project Tracker worksheet" sqref="B4" xr:uid="{00000000-0002-0000-0100-000002000000}"/>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sqref="A1" xr:uid="{1A6985F7-C0C0-4E37-BC45-4F45CCB01119}"/>
  </dataValidations>
  <pageMargins left="0.7" right="0.7" top="0.75" bottom="0.75" header="0.3" footer="0.3"/>
  <pageSetup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648F31BC-5AA3-42BF-80F4-A797E59C4FBD}">
  <ds:schemaRefs>
    <ds:schemaRef ds:uri="http://schemas.microsoft.com/sharepoint/v3/contenttype/forms"/>
  </ds:schemaRefs>
</ds:datastoreItem>
</file>

<file path=customXml/itemProps2.xml><?xml version="1.0" encoding="utf-8"?>
<ds:datastoreItem xmlns:ds="http://schemas.openxmlformats.org/officeDocument/2006/customXml" ds:itemID="{D99023F8-0F96-4650-8DC3-63EE0BD6CB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066C173-72E5-4455-ACFB-9A7596D30A2B}">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TM02930041</Template>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Project tracker</vt:lpstr>
      <vt:lpstr>Task Lookup</vt:lpstr>
      <vt:lpstr>Setup</vt:lpstr>
      <vt:lpstr>CategoryList</vt:lpstr>
      <vt:lpstr>EmployeeList</vt:lpstr>
      <vt:lpstr>FlagPercent</vt:lpstr>
      <vt:lpstr>'Project tracker'!Print_Titles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2023-09-18T03:49:03Z</dcterms:created>
  <dcterms:modified xsi:type="dcterms:W3CDTF">2024-11-05T20:51:17Z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