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D:\NOVIKA\TA NOVIKA\"/>
    </mc:Choice>
  </mc:AlternateContent>
  <xr:revisionPtr revIDLastSave="0" documentId="13_ncr:1_{BF94F240-155A-41DC-B58F-27A0C9D3CBCF}" xr6:coauthVersionLast="47" xr6:coauthVersionMax="47" xr10:uidLastSave="{00000000-0000-0000-0000-000000000000}"/>
  <bookViews>
    <workbookView xWindow="-110" yWindow="-110" windowWidth="19420" windowHeight="10300" xr2:uid="{5A5D785A-8DE6-4362-B6B7-53B587EDA4ED}"/>
  </bookViews>
  <sheets>
    <sheet name="KRITERIA" sheetId="1" r:id="rId1"/>
    <sheet name="MATRIKS AHP" sheetId="2" r:id="rId2"/>
    <sheet name="TOPSIS"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34" i="2" l="1"/>
  <c r="W15" i="1"/>
  <c r="W14" i="1"/>
  <c r="W13" i="1"/>
  <c r="W12" i="1"/>
  <c r="W11" i="1"/>
  <c r="W10" i="1"/>
  <c r="W9" i="1"/>
  <c r="W8" i="1"/>
  <c r="W7" i="1"/>
  <c r="W6" i="1"/>
  <c r="D15" i="2" l="1"/>
  <c r="D17" i="2"/>
  <c r="E17" i="2"/>
  <c r="E18" i="2"/>
  <c r="E16" i="2"/>
  <c r="G18" i="2"/>
  <c r="F18" i="2"/>
  <c r="F17" i="2"/>
  <c r="D16" i="2"/>
  <c r="D18" i="2"/>
  <c r="W53" i="1"/>
  <c r="D77" i="2" s="1"/>
  <c r="G74" i="2" s="1"/>
  <c r="E57" i="2"/>
  <c r="G55" i="2" s="1"/>
  <c r="E58" i="2"/>
  <c r="H55" i="2" s="1"/>
  <c r="W41" i="1"/>
  <c r="W40" i="1"/>
  <c r="E56" i="2" s="1"/>
  <c r="G38" i="2"/>
  <c r="H37" i="2" s="1"/>
  <c r="E36" i="2"/>
  <c r="D37" i="2"/>
  <c r="G34" i="2" s="1"/>
  <c r="W30" i="1"/>
  <c r="W29" i="1"/>
  <c r="F38" i="2" s="1"/>
  <c r="H36" i="2" s="1"/>
  <c r="W28" i="1"/>
  <c r="F37" i="2" s="1"/>
  <c r="G36" i="2" s="1"/>
  <c r="W27" i="1"/>
  <c r="E38" i="2" s="1"/>
  <c r="W26" i="1"/>
  <c r="E37" i="2" s="1"/>
  <c r="G35" i="2" s="1"/>
  <c r="W25" i="1"/>
  <c r="W24" i="1"/>
  <c r="D38" i="2" s="1"/>
  <c r="W23" i="1"/>
  <c r="W22" i="1"/>
  <c r="D36" i="2" s="1"/>
  <c r="W21" i="1"/>
  <c r="D35" i="2" s="1"/>
  <c r="E34" i="2" s="1"/>
  <c r="H16" i="2"/>
  <c r="D55" i="2"/>
  <c r="E118" i="2"/>
  <c r="H115" i="2" s="1"/>
  <c r="D117" i="2"/>
  <c r="D118" i="2"/>
  <c r="H114" i="2" s="1"/>
  <c r="W83" i="1"/>
  <c r="F98" i="2"/>
  <c r="F97" i="2"/>
  <c r="G96" i="2" s="1"/>
  <c r="E98" i="2"/>
  <c r="D95" i="2"/>
  <c r="F78" i="2"/>
  <c r="H76" i="2" s="1"/>
  <c r="E77" i="2"/>
  <c r="G75" i="2" s="1"/>
  <c r="D56" i="2"/>
  <c r="D57" i="2"/>
  <c r="G54" i="2" s="1"/>
  <c r="W36" i="1"/>
  <c r="W90" i="1"/>
  <c r="G118" i="2" s="1"/>
  <c r="H117" i="2" s="1"/>
  <c r="W89" i="1"/>
  <c r="F118" i="2" s="1"/>
  <c r="H116" i="2" s="1"/>
  <c r="W88" i="1"/>
  <c r="F117" i="2" s="1"/>
  <c r="G116" i="2" s="1"/>
  <c r="W87" i="1"/>
  <c r="W86" i="1"/>
  <c r="E117" i="2" s="1"/>
  <c r="G115" i="2" s="1"/>
  <c r="W85" i="1"/>
  <c r="E116" i="2" s="1"/>
  <c r="F115" i="2" s="1"/>
  <c r="W84" i="1"/>
  <c r="W82" i="1"/>
  <c r="D116" i="2" s="1"/>
  <c r="W81" i="1"/>
  <c r="D115" i="2" s="1"/>
  <c r="E114" i="2" s="1"/>
  <c r="W45" i="1"/>
  <c r="G58" i="2" s="1"/>
  <c r="H57" i="2" s="1"/>
  <c r="W44" i="1"/>
  <c r="F58" i="2" s="1"/>
  <c r="W43" i="1"/>
  <c r="F57" i="2" s="1"/>
  <c r="G56" i="2" s="1"/>
  <c r="W42" i="1"/>
  <c r="W39" i="1"/>
  <c r="D58" i="2" s="1"/>
  <c r="H54" i="2" s="1"/>
  <c r="W38" i="1"/>
  <c r="W37" i="1"/>
  <c r="W75" i="1"/>
  <c r="G98" i="2" s="1"/>
  <c r="H97" i="2" s="1"/>
  <c r="W74" i="1"/>
  <c r="W73" i="1"/>
  <c r="W72" i="1"/>
  <c r="W71" i="1"/>
  <c r="E97" i="2" s="1"/>
  <c r="G95" i="2" s="1"/>
  <c r="W70" i="1"/>
  <c r="E96" i="2" s="1"/>
  <c r="F95" i="2" s="1"/>
  <c r="W69" i="1"/>
  <c r="D98" i="2" s="1"/>
  <c r="H94" i="2" s="1"/>
  <c r="W68" i="1"/>
  <c r="D97" i="2" s="1"/>
  <c r="W67" i="1"/>
  <c r="D96" i="2" s="1"/>
  <c r="F94" i="2" s="1"/>
  <c r="W66" i="1"/>
  <c r="W60" i="1"/>
  <c r="G78" i="2" s="1"/>
  <c r="H77" i="2" s="1"/>
  <c r="W59" i="1"/>
  <c r="W58" i="1"/>
  <c r="F77" i="2" s="1"/>
  <c r="G76" i="2" s="1"/>
  <c r="W57" i="1"/>
  <c r="E78" i="2" s="1"/>
  <c r="H75" i="2" s="1"/>
  <c r="W56" i="1"/>
  <c r="W55" i="1"/>
  <c r="E76" i="2" s="1"/>
  <c r="F75" i="2" s="1"/>
  <c r="W54" i="1"/>
  <c r="D78" i="2" s="1"/>
  <c r="H74" i="2" s="1"/>
  <c r="W52" i="1"/>
  <c r="D76" i="2" s="1"/>
  <c r="W51" i="1"/>
  <c r="D75" i="2" s="1"/>
  <c r="E39" i="2" l="1"/>
  <c r="G14" i="2"/>
  <c r="F35" i="2"/>
  <c r="H34" i="2"/>
  <c r="E14" i="2"/>
  <c r="E19" i="2" s="1"/>
  <c r="L15" i="2" s="1"/>
  <c r="G16" i="2"/>
  <c r="H14" i="2"/>
  <c r="F14" i="2"/>
  <c r="H15" i="2"/>
  <c r="E119" i="2"/>
  <c r="L114" i="2" s="1"/>
  <c r="F34" i="2"/>
  <c r="H119" i="2"/>
  <c r="G114" i="2"/>
  <c r="D119" i="2"/>
  <c r="F114" i="2"/>
  <c r="D79" i="2"/>
  <c r="H95" i="2"/>
  <c r="F74" i="2"/>
  <c r="F79" i="2" s="1"/>
  <c r="F54" i="2"/>
  <c r="F99" i="2"/>
  <c r="M118" i="2" s="1"/>
  <c r="G94" i="2"/>
  <c r="D99" i="2"/>
  <c r="H96" i="2"/>
  <c r="E94" i="2"/>
  <c r="G79" i="2"/>
  <c r="H79" i="2"/>
  <c r="E74" i="2"/>
  <c r="H56" i="2"/>
  <c r="H59" i="2" s="1"/>
  <c r="D59" i="2"/>
  <c r="K56" i="2" s="1"/>
  <c r="F55" i="2"/>
  <c r="G59" i="2"/>
  <c r="E54" i="2"/>
  <c r="H35" i="2"/>
  <c r="G39" i="2"/>
  <c r="D39" i="2"/>
  <c r="G15" i="2"/>
  <c r="H17" i="2"/>
  <c r="F15" i="2"/>
  <c r="D19" i="2"/>
  <c r="K17" i="2" s="1"/>
  <c r="H39" i="2" l="1"/>
  <c r="O34" i="2" s="1"/>
  <c r="K15" i="2"/>
  <c r="L16" i="2"/>
  <c r="L18" i="2"/>
  <c r="K16" i="2"/>
  <c r="L17" i="2"/>
  <c r="K18" i="2"/>
  <c r="O118" i="2"/>
  <c r="O115" i="2"/>
  <c r="O116" i="2"/>
  <c r="O117" i="2"/>
  <c r="O114" i="2"/>
  <c r="F19" i="2"/>
  <c r="G19" i="2"/>
  <c r="N16" i="2" s="1"/>
  <c r="L118" i="2"/>
  <c r="L116" i="2"/>
  <c r="L115" i="2"/>
  <c r="L117" i="2"/>
  <c r="M97" i="2"/>
  <c r="M96" i="2"/>
  <c r="M98" i="2"/>
  <c r="M117" i="2"/>
  <c r="M95" i="2"/>
  <c r="M116" i="2"/>
  <c r="M115" i="2"/>
  <c r="M94" i="2"/>
  <c r="K97" i="2"/>
  <c r="K94" i="2"/>
  <c r="K96" i="2"/>
  <c r="K95" i="2"/>
  <c r="K98" i="2"/>
  <c r="G119" i="2"/>
  <c r="K114" i="2"/>
  <c r="K116" i="2"/>
  <c r="K118" i="2"/>
  <c r="K115" i="2"/>
  <c r="K117" i="2"/>
  <c r="F119" i="2"/>
  <c r="M114" i="2" s="1"/>
  <c r="O57" i="2"/>
  <c r="O58" i="2"/>
  <c r="O55" i="2"/>
  <c r="N57" i="2"/>
  <c r="N58" i="2"/>
  <c r="N77" i="2"/>
  <c r="N78" i="2"/>
  <c r="N75" i="2"/>
  <c r="K78" i="2"/>
  <c r="K74" i="2"/>
  <c r="K76" i="2"/>
  <c r="N56" i="2"/>
  <c r="K58" i="2"/>
  <c r="K54" i="2"/>
  <c r="K55" i="2"/>
  <c r="N55" i="2"/>
  <c r="N76" i="2"/>
  <c r="O56" i="2"/>
  <c r="K57" i="2"/>
  <c r="K75" i="2"/>
  <c r="O76" i="2"/>
  <c r="N74" i="2"/>
  <c r="N54" i="2"/>
  <c r="K77" i="2"/>
  <c r="O54" i="2"/>
  <c r="G99" i="2"/>
  <c r="E99" i="2"/>
  <c r="H99" i="2"/>
  <c r="O77" i="2"/>
  <c r="O78" i="2"/>
  <c r="O74" i="2"/>
  <c r="O75" i="2"/>
  <c r="M75" i="2"/>
  <c r="M76" i="2"/>
  <c r="M77" i="2"/>
  <c r="M78" i="2"/>
  <c r="M74" i="2"/>
  <c r="E79" i="2"/>
  <c r="E59" i="2"/>
  <c r="F59" i="2"/>
  <c r="N37" i="2"/>
  <c r="N38" i="2"/>
  <c r="N34" i="2"/>
  <c r="N35" i="2"/>
  <c r="N36" i="2"/>
  <c r="L35" i="2"/>
  <c r="L34" i="2"/>
  <c r="L36" i="2"/>
  <c r="L37" i="2"/>
  <c r="L38" i="2"/>
  <c r="K34" i="2"/>
  <c r="K38" i="2"/>
  <c r="K35" i="2"/>
  <c r="K36" i="2"/>
  <c r="K37" i="2"/>
  <c r="F39" i="2"/>
  <c r="H19" i="2"/>
  <c r="K14" i="2"/>
  <c r="L14" i="2"/>
  <c r="O38" i="2" l="1"/>
  <c r="O37" i="2"/>
  <c r="O36" i="2"/>
  <c r="O35" i="2"/>
  <c r="O18" i="2"/>
  <c r="O16" i="2"/>
  <c r="M16" i="2"/>
  <c r="M18" i="2"/>
  <c r="M17" i="2"/>
  <c r="M15" i="2"/>
  <c r="O17" i="2"/>
  <c r="N14" i="2"/>
  <c r="N17" i="2"/>
  <c r="N18" i="2"/>
  <c r="N15" i="2"/>
  <c r="O15" i="2"/>
  <c r="M14" i="2"/>
  <c r="O95" i="2"/>
  <c r="O96" i="2"/>
  <c r="O97" i="2"/>
  <c r="O98" i="2"/>
  <c r="O94" i="2"/>
  <c r="N116" i="2"/>
  <c r="P116" i="2" s="1"/>
  <c r="Q116" i="2" s="1"/>
  <c r="H136" i="2" s="1"/>
  <c r="G7" i="3" s="1"/>
  <c r="N117" i="2"/>
  <c r="P117" i="2" s="1"/>
  <c r="Q117" i="2" s="1"/>
  <c r="H137" i="2" s="1"/>
  <c r="G8" i="3" s="1"/>
  <c r="N118" i="2"/>
  <c r="P118" i="2" s="1"/>
  <c r="Q118" i="2" s="1"/>
  <c r="H138" i="2" s="1"/>
  <c r="G9" i="3" s="1"/>
  <c r="N115" i="2"/>
  <c r="P115" i="2" s="1"/>
  <c r="Q115" i="2" s="1"/>
  <c r="H135" i="2" s="1"/>
  <c r="G6" i="3" s="1"/>
  <c r="N114" i="2"/>
  <c r="N96" i="2"/>
  <c r="N95" i="2"/>
  <c r="N97" i="2"/>
  <c r="N94" i="2"/>
  <c r="N98" i="2"/>
  <c r="L97" i="2"/>
  <c r="L94" i="2"/>
  <c r="L95" i="2"/>
  <c r="L96" i="2"/>
  <c r="L98" i="2"/>
  <c r="L75" i="2"/>
  <c r="P75" i="2" s="1"/>
  <c r="Q75" i="2" s="1"/>
  <c r="F135" i="2" s="1"/>
  <c r="E6" i="3" s="1"/>
  <c r="L77" i="2"/>
  <c r="P77" i="2" s="1"/>
  <c r="Q77" i="2" s="1"/>
  <c r="F137" i="2" s="1"/>
  <c r="E8" i="3" s="1"/>
  <c r="L78" i="2"/>
  <c r="P78" i="2" s="1"/>
  <c r="Q78" i="2" s="1"/>
  <c r="L76" i="2"/>
  <c r="P76" i="2" s="1"/>
  <c r="Q76" i="2" s="1"/>
  <c r="L74" i="2"/>
  <c r="P74" i="2" s="1"/>
  <c r="L54" i="2"/>
  <c r="L55" i="2"/>
  <c r="L58" i="2"/>
  <c r="L57" i="2"/>
  <c r="L56" i="2"/>
  <c r="M56" i="2"/>
  <c r="M57" i="2"/>
  <c r="M58" i="2"/>
  <c r="M54" i="2"/>
  <c r="M55" i="2"/>
  <c r="M36" i="2"/>
  <c r="P36" i="2" s="1"/>
  <c r="Q36" i="2" s="1"/>
  <c r="D136" i="2" s="1"/>
  <c r="C7" i="3" s="1"/>
  <c r="M35" i="2"/>
  <c r="P35" i="2" s="1"/>
  <c r="Q35" i="2" s="1"/>
  <c r="D135" i="2" s="1"/>
  <c r="C6" i="3" s="1"/>
  <c r="M38" i="2"/>
  <c r="M34" i="2"/>
  <c r="P34" i="2" s="1"/>
  <c r="M37" i="2"/>
  <c r="O14" i="2"/>
  <c r="P37" i="2" l="1"/>
  <c r="Q37" i="2" s="1"/>
  <c r="D137" i="2" s="1"/>
  <c r="C8" i="3" s="1"/>
  <c r="P38" i="2"/>
  <c r="Q38" i="2" s="1"/>
  <c r="D138" i="2" s="1"/>
  <c r="C9" i="3" s="1"/>
  <c r="P18" i="2"/>
  <c r="Q18" i="2" s="1"/>
  <c r="P15" i="2"/>
  <c r="Q15" i="2" s="1"/>
  <c r="R15" i="2" s="1"/>
  <c r="P17" i="2"/>
  <c r="Q17" i="2" s="1"/>
  <c r="P16" i="2"/>
  <c r="Q16" i="2" s="1"/>
  <c r="R16" i="2" s="1"/>
  <c r="P97" i="2"/>
  <c r="Q97" i="2" s="1"/>
  <c r="G137" i="2" s="1"/>
  <c r="F8" i="3" s="1"/>
  <c r="P98" i="2"/>
  <c r="Q98" i="2" s="1"/>
  <c r="G138" i="2" s="1"/>
  <c r="F9" i="3" s="1"/>
  <c r="P95" i="2"/>
  <c r="Q95" i="2" s="1"/>
  <c r="G135" i="2" s="1"/>
  <c r="F6" i="3" s="1"/>
  <c r="P94" i="2"/>
  <c r="Q94" i="2" s="1"/>
  <c r="G134" i="2" s="1"/>
  <c r="F5" i="3" s="1"/>
  <c r="R78" i="2"/>
  <c r="F138" i="2"/>
  <c r="E9" i="3" s="1"/>
  <c r="R76" i="2"/>
  <c r="F136" i="2"/>
  <c r="E7" i="3" s="1"/>
  <c r="P14" i="2"/>
  <c r="Q14" i="2" s="1"/>
  <c r="P96" i="2"/>
  <c r="Q96" i="2" s="1"/>
  <c r="R96" i="2" s="1"/>
  <c r="R118" i="2"/>
  <c r="P127" i="2"/>
  <c r="R117" i="2"/>
  <c r="P126" i="2"/>
  <c r="P114" i="2"/>
  <c r="R115" i="2"/>
  <c r="P124" i="2"/>
  <c r="R116" i="2"/>
  <c r="P125" i="2"/>
  <c r="R77" i="2"/>
  <c r="P86" i="2"/>
  <c r="R75" i="2"/>
  <c r="P84" i="2"/>
  <c r="P85" i="2"/>
  <c r="P87" i="2"/>
  <c r="Q74" i="2"/>
  <c r="P57" i="2"/>
  <c r="Q57" i="2" s="1"/>
  <c r="E137" i="2" s="1"/>
  <c r="D8" i="3" s="1"/>
  <c r="P55" i="2"/>
  <c r="Q55" i="2" s="1"/>
  <c r="E135" i="2" s="1"/>
  <c r="D6" i="3" s="1"/>
  <c r="P56" i="2"/>
  <c r="Q56" i="2" s="1"/>
  <c r="E136" i="2" s="1"/>
  <c r="D7" i="3" s="1"/>
  <c r="P58" i="2"/>
  <c r="Q58" i="2" s="1"/>
  <c r="E138" i="2" s="1"/>
  <c r="D9" i="3" s="1"/>
  <c r="P54" i="2"/>
  <c r="R35" i="2"/>
  <c r="P44" i="2"/>
  <c r="R37" i="2"/>
  <c r="P46" i="2"/>
  <c r="R38" i="2"/>
  <c r="P47" i="2"/>
  <c r="R36" i="2"/>
  <c r="P45" i="2"/>
  <c r="Q34" i="2"/>
  <c r="R95" i="2" l="1"/>
  <c r="P107" i="2"/>
  <c r="R97" i="2"/>
  <c r="P106" i="2"/>
  <c r="D139" i="2"/>
  <c r="R14" i="2"/>
  <c r="R98" i="2"/>
  <c r="P26" i="2"/>
  <c r="G139" i="2"/>
  <c r="R18" i="2"/>
  <c r="H139" i="2"/>
  <c r="E139" i="2"/>
  <c r="P25" i="2"/>
  <c r="F139" i="2"/>
  <c r="P104" i="2"/>
  <c r="P43" i="2"/>
  <c r="D134" i="2"/>
  <c r="C5" i="3" s="1"/>
  <c r="R74" i="2"/>
  <c r="R79" i="2" s="1"/>
  <c r="F134" i="2"/>
  <c r="E5" i="3" s="1"/>
  <c r="P105" i="2"/>
  <c r="G136" i="2"/>
  <c r="F7" i="3" s="1"/>
  <c r="F12" i="3" s="1"/>
  <c r="F17" i="3" s="1"/>
  <c r="F26" i="3" s="1"/>
  <c r="P27" i="2"/>
  <c r="P24" i="2"/>
  <c r="R17" i="2"/>
  <c r="Q114" i="2"/>
  <c r="P103" i="2"/>
  <c r="R94" i="2"/>
  <c r="Q99" i="2"/>
  <c r="P108" i="2" s="1"/>
  <c r="P83" i="2"/>
  <c r="Q79" i="2"/>
  <c r="P88" i="2" s="1"/>
  <c r="Q54" i="2"/>
  <c r="Q59" i="2" s="1"/>
  <c r="P68" i="2" s="1"/>
  <c r="R58" i="2"/>
  <c r="P67" i="2"/>
  <c r="R55" i="2"/>
  <c r="P64" i="2"/>
  <c r="R56" i="2"/>
  <c r="P65" i="2"/>
  <c r="R57" i="2"/>
  <c r="P66" i="2"/>
  <c r="Q39" i="2"/>
  <c r="P48" i="2" s="1"/>
  <c r="R34" i="2"/>
  <c r="R39" i="2" s="1"/>
  <c r="Q19" i="2"/>
  <c r="P28" i="2" s="1"/>
  <c r="P23" i="2"/>
  <c r="E12" i="3" l="1"/>
  <c r="E17" i="3"/>
  <c r="E26" i="3" s="1"/>
  <c r="F21" i="3"/>
  <c r="F30" i="3" s="1"/>
  <c r="C12" i="3"/>
  <c r="F20" i="3"/>
  <c r="F29" i="3" s="1"/>
  <c r="F18" i="3"/>
  <c r="F27" i="3" s="1"/>
  <c r="F19" i="3"/>
  <c r="F28" i="3" s="1"/>
  <c r="R99" i="2"/>
  <c r="K100" i="2" s="1"/>
  <c r="R19" i="2"/>
  <c r="K21" i="2" s="1"/>
  <c r="K23" i="2" s="1"/>
  <c r="L23" i="2" s="1"/>
  <c r="R54" i="2"/>
  <c r="R59" i="2" s="1"/>
  <c r="E134" i="2"/>
  <c r="D5" i="3" s="1"/>
  <c r="G5" i="3"/>
  <c r="R114" i="2"/>
  <c r="K81" i="2"/>
  <c r="K83" i="2" s="1"/>
  <c r="L83" i="2" s="1"/>
  <c r="K80" i="2"/>
  <c r="K41" i="2"/>
  <c r="K43" i="2" s="1"/>
  <c r="L43" i="2" s="1"/>
  <c r="K40" i="2"/>
  <c r="Q119" i="2"/>
  <c r="P128" i="2" s="1"/>
  <c r="P123" i="2"/>
  <c r="P63" i="2"/>
  <c r="F35" i="3" l="1"/>
  <c r="C21" i="3"/>
  <c r="C30" i="3" s="1"/>
  <c r="C19" i="3"/>
  <c r="C28" i="3" s="1"/>
  <c r="C18" i="3"/>
  <c r="C27" i="3" s="1"/>
  <c r="C20" i="3"/>
  <c r="C29" i="3" s="1"/>
  <c r="F40" i="3"/>
  <c r="C17" i="3"/>
  <c r="C26" i="3" s="1"/>
  <c r="K101" i="2"/>
  <c r="K103" i="2" s="1"/>
  <c r="L103" i="2" s="1"/>
  <c r="G12" i="3"/>
  <c r="D12" i="3"/>
  <c r="D17" i="3"/>
  <c r="D26" i="3" s="1"/>
  <c r="E21" i="3"/>
  <c r="E30" i="3" s="1"/>
  <c r="E20" i="3"/>
  <c r="E29" i="3" s="1"/>
  <c r="E18" i="3"/>
  <c r="E27" i="3" s="1"/>
  <c r="E40" i="3" s="1"/>
  <c r="E19" i="3"/>
  <c r="E28" i="3" s="1"/>
  <c r="K20" i="2"/>
  <c r="K61" i="2"/>
  <c r="K63" i="2" s="1"/>
  <c r="L63" i="2" s="1"/>
  <c r="K60" i="2"/>
  <c r="G21" i="3" l="1"/>
  <c r="G30" i="3" s="1"/>
  <c r="G20" i="3"/>
  <c r="G29" i="3" s="1"/>
  <c r="G19" i="3"/>
  <c r="G28" i="3" s="1"/>
  <c r="G18" i="3"/>
  <c r="G27" i="3" s="1"/>
  <c r="C35" i="3"/>
  <c r="C40" i="3"/>
  <c r="E35" i="3"/>
  <c r="D19" i="3"/>
  <c r="D28" i="3" s="1"/>
  <c r="D21" i="3"/>
  <c r="D30" i="3" s="1"/>
  <c r="D20" i="3"/>
  <c r="D29" i="3" s="1"/>
  <c r="D18" i="3"/>
  <c r="D27" i="3" s="1"/>
  <c r="D35" i="3" s="1"/>
  <c r="G17" i="3"/>
  <c r="G26" i="3" s="1"/>
  <c r="R119" i="2"/>
  <c r="K121" i="2" s="1"/>
  <c r="K123" i="2" s="1"/>
  <c r="L123" i="2" s="1"/>
  <c r="C48" i="3" l="1"/>
  <c r="C44" i="3"/>
  <c r="D40" i="3"/>
  <c r="G35" i="3"/>
  <c r="C46" i="3" s="1"/>
  <c r="G40" i="3"/>
  <c r="D48" i="3" s="1"/>
  <c r="K120" i="2"/>
  <c r="D46" i="3" l="1"/>
  <c r="E46" i="3" s="1"/>
  <c r="E48" i="3"/>
  <c r="D47" i="3"/>
  <c r="D45" i="3"/>
  <c r="C47" i="3"/>
  <c r="E47" i="3" s="1"/>
  <c r="D44" i="3"/>
  <c r="E44" i="3" s="1"/>
  <c r="C45" i="3"/>
  <c r="E45" i="3" s="1"/>
  <c r="F45" i="3" l="1"/>
  <c r="F47" i="3"/>
  <c r="F44" i="3"/>
  <c r="F46" i="3"/>
  <c r="F48" i="3"/>
</calcChain>
</file>

<file path=xl/sharedStrings.xml><?xml version="1.0" encoding="utf-8"?>
<sst xmlns="http://schemas.openxmlformats.org/spreadsheetml/2006/main" count="615" uniqueCount="102">
  <si>
    <t>No</t>
  </si>
  <si>
    <t>Kriteria</t>
  </si>
  <si>
    <t>Skala Nilai</t>
  </si>
  <si>
    <t>GEOMEAN</t>
  </si>
  <si>
    <t>Harga</t>
  </si>
  <si>
    <t>V</t>
  </si>
  <si>
    <t>Kualitas</t>
  </si>
  <si>
    <t xml:space="preserve">Harga </t>
  </si>
  <si>
    <t xml:space="preserve">Waktu </t>
  </si>
  <si>
    <t>Kredibilitas</t>
  </si>
  <si>
    <t>Responsif</t>
  </si>
  <si>
    <t xml:space="preserve">Kualitas </t>
  </si>
  <si>
    <t xml:space="preserve">Kredibilitas </t>
  </si>
  <si>
    <t>MATRIKS PERBANDINGAN KRITERIA</t>
  </si>
  <si>
    <t>Waktu</t>
  </si>
  <si>
    <t>Total</t>
  </si>
  <si>
    <t>NORMALISASI KRITERIA</t>
  </si>
  <si>
    <t>Priority Vector</t>
  </si>
  <si>
    <t>Bobot Kriteria</t>
  </si>
  <si>
    <t>CI</t>
  </si>
  <si>
    <t>RI</t>
  </si>
  <si>
    <t>CR</t>
  </si>
  <si>
    <t>JIKA HASILNYA &lt;= 0,1</t>
  </si>
  <si>
    <t>KONSISTEN</t>
  </si>
  <si>
    <t>JIKA HASILNYA &gt;= 0,1</t>
  </si>
  <si>
    <t>TIDAK KONSISTEN</t>
  </si>
  <si>
    <t>Bobot</t>
  </si>
  <si>
    <t>𝞴 maks</t>
  </si>
  <si>
    <t>NILAI RANDOM INDEX</t>
  </si>
  <si>
    <t>UKURAN MATRIKS</t>
  </si>
  <si>
    <t>RANDOM INDEX (RI)</t>
  </si>
  <si>
    <t>VENDOR A</t>
  </si>
  <si>
    <t>HARGA</t>
  </si>
  <si>
    <t>VENDOR B</t>
  </si>
  <si>
    <t>VENDOR C</t>
  </si>
  <si>
    <t>VENDOR D</t>
  </si>
  <si>
    <t>VENDOR E</t>
  </si>
  <si>
    <t>KUALITAS</t>
  </si>
  <si>
    <t>MATRIKS PERBANDINGAN KUALITAS</t>
  </si>
  <si>
    <t>NORMALISASI KUALITAS</t>
  </si>
  <si>
    <t>MATRIKS PERBANDINGAN HARGA</t>
  </si>
  <si>
    <t>NORMALISASI HARGA</t>
  </si>
  <si>
    <t>MATRIKS PERBANDINGAN WAKTU</t>
  </si>
  <si>
    <t>NORMALISASI WAKTU</t>
  </si>
  <si>
    <t>WAKTU</t>
  </si>
  <si>
    <t>MATRIKS PERBANDINGAN KREDIBILITAS</t>
  </si>
  <si>
    <t>KREDIBILITAS</t>
  </si>
  <si>
    <t>NORMALISASI KREDIBILITAS</t>
  </si>
  <si>
    <t>MATRIKS PERBANDINGAN RESPONSIF</t>
  </si>
  <si>
    <t>NORMALISASI RESPONSIF</t>
  </si>
  <si>
    <t>RESPONSIF</t>
  </si>
  <si>
    <t>Eigen Value</t>
  </si>
  <si>
    <t>Vendor A</t>
  </si>
  <si>
    <t>Vendor C</t>
  </si>
  <si>
    <t>Vendor B</t>
  </si>
  <si>
    <t>Vendor D</t>
  </si>
  <si>
    <t>Vendor E</t>
  </si>
  <si>
    <t>HASIL MATRIKS SKOR ALTERNATIF</t>
  </si>
  <si>
    <t>Bobot (w)</t>
  </si>
  <si>
    <t>KESIMPULAN</t>
  </si>
  <si>
    <t>Intensitas
Kepentingan</t>
  </si>
  <si>
    <t>Keterangan</t>
  </si>
  <si>
    <t>Definisi</t>
  </si>
  <si>
    <t>2,4,6,8</t>
  </si>
  <si>
    <t>Sama penting</t>
  </si>
  <si>
    <t>Sedikit lebih penting</t>
  </si>
  <si>
    <t>Mutlak lebih penting</t>
  </si>
  <si>
    <t>Sangat penting</t>
  </si>
  <si>
    <t>Lebih penting</t>
  </si>
  <si>
    <t>Nilai tengah</t>
  </si>
  <si>
    <t>Kriteria i dan kriteria j memiliki kepentingan yang sama</t>
  </si>
  <si>
    <t>Kriteria i sedikit lebih penting dibanding kriteria j</t>
  </si>
  <si>
    <t>Kriteria i mutlak lebih penting dibanding kriteria j</t>
  </si>
  <si>
    <t>Kriteria i jelas sangat lebih penting dibanding kriteria j</t>
  </si>
  <si>
    <t xml:space="preserve">Diisi jika keraguan dalam memberi penilaian pada penilaian yang berdekatan
penilaian yang berdekatan
Diisi jika keraguan dalam memberi penilaian pada
penilaian yang berdekatan
Diisi jika keraguan dalam memberi penilaian pada
penilaian yang berdekatan
</t>
  </si>
  <si>
    <t>Kode Kriteria</t>
  </si>
  <si>
    <t>Nama Kriteria</t>
  </si>
  <si>
    <t>Jenis</t>
  </si>
  <si>
    <t>Aksi</t>
  </si>
  <si>
    <t>C1</t>
  </si>
  <si>
    <t>C2</t>
  </si>
  <si>
    <t>C3</t>
  </si>
  <si>
    <t>C4</t>
  </si>
  <si>
    <t>C5</t>
  </si>
  <si>
    <t>Cost</t>
  </si>
  <si>
    <t>Benefit</t>
  </si>
  <si>
    <t>Kredibiltas</t>
  </si>
  <si>
    <t>Nama Alternatif</t>
  </si>
  <si>
    <t>pembagi</t>
  </si>
  <si>
    <t>A+</t>
  </si>
  <si>
    <t>A-</t>
  </si>
  <si>
    <t>Jarak Ideal Positif (Si+)</t>
  </si>
  <si>
    <t>Jarak Ideal Negatif (Si-)</t>
  </si>
  <si>
    <t>Nilai V</t>
  </si>
  <si>
    <t>Rank</t>
  </si>
  <si>
    <t>DATA KRITERIA</t>
  </si>
  <si>
    <t>MATRIKS TERNOMALISASI -R-</t>
  </si>
  <si>
    <t>MATRIKS TERNOMALISASI TERBOBOT (Y)</t>
  </si>
  <si>
    <t>SOLUSI IDEAL POSITIF</t>
  </si>
  <si>
    <t>SOLUSI IDEAL NEGATIF</t>
  </si>
  <si>
    <t>JARAK JARAK IDEAL POSITIF (Si+), JARAK IDEAL NEGATIF (Si-), NILAI V</t>
  </si>
  <si>
    <r>
      <t xml:space="preserve">Dari Nilai V ini dapat dilihat bahwa </t>
    </r>
    <r>
      <rPr>
        <sz val="12"/>
        <color rgb="FFFF0000"/>
        <rFont val="Calibri"/>
        <family val="2"/>
        <scheme val="minor"/>
      </rPr>
      <t>Vendor A</t>
    </r>
    <r>
      <rPr>
        <sz val="12"/>
        <color theme="1"/>
        <rFont val="Calibri"/>
        <family val="2"/>
        <scheme val="minor"/>
      </rPr>
      <t xml:space="preserve"> memiliki nilai terbesar yaitu </t>
    </r>
    <r>
      <rPr>
        <sz val="12"/>
        <color rgb="FFFF0000"/>
        <rFont val="Calibri"/>
        <family val="2"/>
        <scheme val="minor"/>
      </rPr>
      <t>0,97458</t>
    </r>
    <r>
      <rPr>
        <sz val="12"/>
        <color theme="1"/>
        <rFont val="Calibri"/>
        <family val="2"/>
        <scheme val="minor"/>
      </rPr>
      <t xml:space="preserve">, sehingga dapat disimpulkan bahwa alternatif pertama yang akan dipilih. Dengan kata lain, </t>
    </r>
    <r>
      <rPr>
        <sz val="12"/>
        <color rgb="FFFF0000"/>
        <rFont val="Calibri"/>
        <family val="2"/>
        <scheme val="minor"/>
      </rPr>
      <t>Vendor A</t>
    </r>
    <r>
      <rPr>
        <sz val="12"/>
        <color theme="1"/>
        <rFont val="Calibri"/>
        <family val="2"/>
        <scheme val="minor"/>
      </rPr>
      <t xml:space="preserve"> akan terpilih menjadi </t>
    </r>
    <r>
      <rPr>
        <sz val="12"/>
        <color rgb="FFFF0000"/>
        <rFont val="Calibri"/>
        <family val="2"/>
        <scheme val="minor"/>
      </rPr>
      <t>vendor interior terbaik</t>
    </r>
    <r>
      <rPr>
        <sz val="12"/>
        <rFont val="Calibri"/>
        <family val="2"/>
        <scheme val="minor"/>
      </rPr>
      <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</si>
</sst>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
    <numFmt numFmtId="165" formatCode="0.00000"/>
    <numFmt numFmtId="166" formatCode="0.000000"/>
  </numFmts>
  <fonts count="12" x14ac:knownFonts="1">
    <font>
      <sz val="11"/>
      <color theme="1"/>
      <name val="Calibri"/>
      <family val="2"/>
      <scheme val="minor"/>
    </font>
    <font>
      <sz val="11"/>
      <color theme="1"/>
      <name val="Calibri"/>
      <family val="2"/>
      <scheme val="minor"/>
    </font>
    <font>
      <b/>
      <sz val="12"/>
      <color theme="1"/>
      <name val="Times New Roman"/>
      <family val="1"/>
    </font>
    <font>
      <sz val="12"/>
      <color theme="1"/>
      <name val="Times New Roman"/>
      <family val="1"/>
    </font>
    <font>
      <sz val="16"/>
      <color theme="1"/>
      <name val="Calibri"/>
      <family val="2"/>
      <scheme val="minor"/>
    </font>
    <font>
      <i/>
      <sz val="11"/>
      <color theme="1"/>
      <name val="Calibri"/>
      <family val="2"/>
      <scheme val="minor"/>
    </font>
    <font>
      <sz val="11"/>
      <color theme="1"/>
      <name val="Calibri"/>
      <family val="2"/>
    </font>
    <font>
      <sz val="8"/>
      <name val="Calibri"/>
      <family val="2"/>
      <scheme val="minor"/>
    </font>
    <font>
      <sz val="12"/>
      <color theme="1"/>
      <name val="Calibri"/>
      <family val="2"/>
      <scheme val="minor"/>
    </font>
    <font>
      <sz val="12"/>
      <color rgb="FFFF0000"/>
      <name val="Calibri"/>
      <family val="2"/>
      <scheme val="minor"/>
    </font>
    <font>
      <sz val="12"/>
      <name val="Calibri"/>
      <family val="2"/>
      <scheme val="minor"/>
    </font>
    <font>
      <b/>
      <sz val="12"/>
      <color theme="1"/>
      <name val="Calibri"/>
      <family val="2"/>
      <scheme val="minor"/>
    </font>
  </fonts>
  <fills count="11">
    <fill>
      <patternFill patternType="none"/>
    </fill>
    <fill>
      <patternFill patternType="gray125"/>
    </fill>
    <fill>
      <patternFill patternType="solid">
        <fgColor theme="2"/>
        <bgColor indexed="64"/>
      </patternFill>
    </fill>
    <fill>
      <patternFill patternType="solid">
        <fgColor rgb="FFFFFF9F"/>
        <bgColor indexed="64"/>
      </patternFill>
    </fill>
    <fill>
      <patternFill patternType="solid">
        <fgColor theme="5" tint="0.59999389629810485"/>
        <bgColor indexed="64"/>
      </patternFill>
    </fill>
    <fill>
      <patternFill patternType="solid">
        <fgColor theme="8" tint="0.59999389629810485"/>
        <bgColor indexed="64"/>
      </patternFill>
    </fill>
    <fill>
      <patternFill patternType="solid">
        <fgColor theme="2" tint="-9.9978637043366805E-2"/>
        <bgColor indexed="64"/>
      </patternFill>
    </fill>
    <fill>
      <patternFill patternType="solid">
        <fgColor theme="9" tint="0.39997558519241921"/>
        <bgColor indexed="64"/>
      </patternFill>
    </fill>
    <fill>
      <patternFill patternType="solid">
        <fgColor theme="3" tint="0.59999389629810485"/>
        <bgColor indexed="64"/>
      </patternFill>
    </fill>
    <fill>
      <patternFill patternType="solid">
        <fgColor theme="3" tint="0.79998168889431442"/>
        <bgColor indexed="64"/>
      </patternFill>
    </fill>
    <fill>
      <patternFill patternType="solid">
        <fgColor theme="4" tint="0.79998168889431442"/>
        <bgColor indexed="64"/>
      </patternFill>
    </fill>
  </fills>
  <borders count="21">
    <border>
      <left/>
      <right/>
      <top/>
      <bottom/>
      <diagonal/>
    </border>
    <border>
      <left style="medium">
        <color rgb="FF000000"/>
      </left>
      <right style="medium">
        <color rgb="FF000000"/>
      </right>
      <top style="medium">
        <color rgb="FF000000"/>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thin">
        <color indexed="64"/>
      </left>
      <right style="thin">
        <color indexed="64"/>
      </right>
      <top style="thin">
        <color indexed="64"/>
      </top>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bottom/>
      <diagonal/>
    </border>
    <border>
      <left style="thin">
        <color indexed="64"/>
      </left>
      <right style="thin">
        <color indexed="64"/>
      </right>
      <top style="thin">
        <color indexed="64"/>
      </top>
      <bottom style="medium">
        <color indexed="64"/>
      </bottom>
      <diagonal/>
    </border>
  </borders>
  <cellStyleXfs count="2">
    <xf numFmtId="0" fontId="0" fillId="0" borderId="0"/>
    <xf numFmtId="9" fontId="1" fillId="0" borderId="0" applyFont="0" applyFill="0" applyBorder="0" applyAlignment="0" applyProtection="0"/>
  </cellStyleXfs>
  <cellXfs count="113">
    <xf numFmtId="0" fontId="0" fillId="0" borderId="0" xfId="0"/>
    <xf numFmtId="0" fontId="3" fillId="0" borderId="7" xfId="0" applyFont="1" applyBorder="1" applyAlignment="1">
      <alignment horizontal="center" vertical="center" wrapText="1"/>
    </xf>
    <xf numFmtId="0" fontId="3" fillId="0" borderId="6" xfId="0" applyFont="1" applyBorder="1" applyAlignment="1">
      <alignment horizontal="center" vertical="center"/>
    </xf>
    <xf numFmtId="0" fontId="3" fillId="0" borderId="7" xfId="0" applyFont="1" applyBorder="1" applyAlignment="1">
      <alignment horizontal="center" vertical="center"/>
    </xf>
    <xf numFmtId="0" fontId="0" fillId="3" borderId="9" xfId="0" applyFill="1" applyBorder="1" applyAlignment="1">
      <alignment horizontal="left" vertical="top"/>
    </xf>
    <xf numFmtId="0" fontId="0" fillId="3" borderId="9" xfId="0" applyFill="1" applyBorder="1" applyAlignment="1">
      <alignment horizontal="center" vertical="center"/>
    </xf>
    <xf numFmtId="2" fontId="0" fillId="4" borderId="9" xfId="0" applyNumberFormat="1" applyFill="1" applyBorder="1"/>
    <xf numFmtId="2" fontId="0" fillId="5" borderId="9" xfId="0" applyNumberFormat="1" applyFill="1" applyBorder="1"/>
    <xf numFmtId="2" fontId="0" fillId="6" borderId="9" xfId="0" applyNumberFormat="1" applyFill="1" applyBorder="1"/>
    <xf numFmtId="0" fontId="0" fillId="7" borderId="9" xfId="0" applyFill="1" applyBorder="1" applyAlignment="1">
      <alignment horizontal="left" vertical="top"/>
    </xf>
    <xf numFmtId="2" fontId="0" fillId="7" borderId="9" xfId="0" applyNumberFormat="1" applyFill="1" applyBorder="1"/>
    <xf numFmtId="0" fontId="5" fillId="3" borderId="9" xfId="0" applyFont="1" applyFill="1" applyBorder="1" applyAlignment="1">
      <alignment horizontal="center" vertical="center" wrapText="1"/>
    </xf>
    <xf numFmtId="0" fontId="0" fillId="3" borderId="9" xfId="0" applyFill="1" applyBorder="1" applyAlignment="1">
      <alignment horizontal="center" vertical="center" wrapText="1"/>
    </xf>
    <xf numFmtId="0" fontId="0" fillId="3" borderId="9" xfId="0" applyFill="1" applyBorder="1" applyAlignment="1">
      <alignment vertical="top"/>
    </xf>
    <xf numFmtId="2" fontId="0" fillId="0" borderId="9" xfId="0" applyNumberFormat="1" applyBorder="1" applyAlignment="1">
      <alignment vertical="center"/>
    </xf>
    <xf numFmtId="0" fontId="0" fillId="7" borderId="9" xfId="0" applyFill="1" applyBorder="1" applyAlignment="1">
      <alignment vertical="top"/>
    </xf>
    <xf numFmtId="2" fontId="0" fillId="7" borderId="9" xfId="0" applyNumberFormat="1" applyFill="1" applyBorder="1" applyAlignment="1">
      <alignment vertical="center"/>
    </xf>
    <xf numFmtId="2" fontId="0" fillId="0" borderId="0" xfId="0" applyNumberFormat="1"/>
    <xf numFmtId="0" fontId="6" fillId="8" borderId="9" xfId="0" applyFont="1" applyFill="1" applyBorder="1" applyAlignment="1">
      <alignment horizontal="center"/>
    </xf>
    <xf numFmtId="9" fontId="0" fillId="0" borderId="0" xfId="0" applyNumberFormat="1" applyAlignment="1">
      <alignment vertical="center"/>
    </xf>
    <xf numFmtId="0" fontId="0" fillId="8" borderId="9" xfId="0" applyFill="1" applyBorder="1" applyAlignment="1">
      <alignment horizontal="center" vertical="center"/>
    </xf>
    <xf numFmtId="0" fontId="0" fillId="4" borderId="9" xfId="0" applyFill="1" applyBorder="1"/>
    <xf numFmtId="0" fontId="0" fillId="7" borderId="9" xfId="0" applyFill="1" applyBorder="1" applyAlignment="1">
      <alignment horizontal="center" vertical="center"/>
    </xf>
    <xf numFmtId="0" fontId="0" fillId="0" borderId="0" xfId="0" applyAlignment="1">
      <alignment horizontal="center"/>
    </xf>
    <xf numFmtId="0" fontId="0" fillId="3" borderId="9" xfId="0" applyFont="1" applyFill="1" applyBorder="1" applyAlignment="1">
      <alignment horizontal="center" vertical="center" wrapText="1"/>
    </xf>
    <xf numFmtId="2" fontId="0" fillId="0" borderId="0" xfId="0" applyNumberFormat="1" applyFill="1" applyBorder="1" applyAlignment="1">
      <alignment vertical="center"/>
    </xf>
    <xf numFmtId="0" fontId="4" fillId="0" borderId="0" xfId="0" applyFont="1" applyFill="1" applyBorder="1" applyAlignment="1">
      <alignment vertical="center"/>
    </xf>
    <xf numFmtId="0" fontId="0" fillId="0" borderId="0" xfId="0" applyAlignment="1"/>
    <xf numFmtId="0" fontId="0" fillId="0" borderId="9" xfId="0" applyBorder="1"/>
    <xf numFmtId="2" fontId="0" fillId="0" borderId="0" xfId="0" applyNumberFormat="1" applyBorder="1" applyAlignment="1">
      <alignment vertical="center"/>
    </xf>
    <xf numFmtId="0" fontId="3" fillId="0" borderId="7" xfId="0" applyFont="1" applyBorder="1" applyAlignment="1">
      <alignment horizontal="left" vertical="center"/>
    </xf>
    <xf numFmtId="0" fontId="0" fillId="4" borderId="16" xfId="0" applyFill="1" applyBorder="1"/>
    <xf numFmtId="0" fontId="0" fillId="9" borderId="9" xfId="0" applyFill="1" applyBorder="1" applyAlignment="1">
      <alignment horizontal="center" vertical="center"/>
    </xf>
    <xf numFmtId="0" fontId="0" fillId="0" borderId="0" xfId="0"/>
    <xf numFmtId="2" fontId="0" fillId="6" borderId="9" xfId="0" applyNumberFormat="1" applyFill="1" applyBorder="1"/>
    <xf numFmtId="0" fontId="0" fillId="4" borderId="9" xfId="0" applyFill="1" applyBorder="1"/>
    <xf numFmtId="0" fontId="3" fillId="0" borderId="9" xfId="0" applyFont="1" applyBorder="1" applyAlignment="1">
      <alignment horizontal="center" vertical="center"/>
    </xf>
    <xf numFmtId="0" fontId="3" fillId="0" borderId="0" xfId="0" applyFont="1"/>
    <xf numFmtId="2" fontId="3" fillId="0" borderId="9" xfId="0" applyNumberFormat="1" applyFont="1" applyBorder="1" applyAlignment="1">
      <alignment vertical="center"/>
    </xf>
    <xf numFmtId="2" fontId="3" fillId="0" borderId="9" xfId="0" applyNumberFormat="1" applyFont="1" applyFill="1" applyBorder="1"/>
    <xf numFmtId="2" fontId="3" fillId="0" borderId="9" xfId="0" applyNumberFormat="1" applyFont="1" applyBorder="1"/>
    <xf numFmtId="0" fontId="0" fillId="0" borderId="9" xfId="0" applyBorder="1" applyAlignment="1">
      <alignment horizontal="center" vertical="center"/>
    </xf>
    <xf numFmtId="164" fontId="0" fillId="9" borderId="9" xfId="0" applyNumberFormat="1" applyFill="1" applyBorder="1" applyAlignment="1">
      <alignment horizontal="center" vertical="center"/>
    </xf>
    <xf numFmtId="165" fontId="0" fillId="0" borderId="9" xfId="0" applyNumberFormat="1" applyBorder="1"/>
    <xf numFmtId="166" fontId="0" fillId="0" borderId="9" xfId="0" applyNumberFormat="1" applyBorder="1" applyAlignment="1">
      <alignment horizontal="center" vertical="center"/>
    </xf>
    <xf numFmtId="165" fontId="0" fillId="0" borderId="9" xfId="0" applyNumberFormat="1" applyBorder="1" applyAlignment="1">
      <alignment horizontal="center" vertical="center"/>
    </xf>
    <xf numFmtId="0" fontId="0" fillId="0" borderId="0" xfId="0" applyBorder="1" applyAlignment="1">
      <alignment horizontal="center" vertical="center"/>
    </xf>
    <xf numFmtId="0" fontId="0" fillId="0" borderId="0" xfId="0" applyBorder="1" applyAlignment="1">
      <alignment horizontal="left"/>
    </xf>
    <xf numFmtId="0" fontId="0" fillId="0" borderId="0" xfId="0" applyBorder="1" applyAlignment="1"/>
    <xf numFmtId="0" fontId="0" fillId="0" borderId="0" xfId="0" applyBorder="1"/>
    <xf numFmtId="0" fontId="0" fillId="0" borderId="19" xfId="0" applyBorder="1" applyAlignment="1"/>
    <xf numFmtId="0" fontId="0" fillId="3" borderId="9" xfId="0" applyFill="1" applyBorder="1"/>
    <xf numFmtId="2" fontId="0" fillId="0" borderId="8" xfId="0" applyNumberFormat="1" applyBorder="1" applyAlignment="1">
      <alignment horizontal="center" vertical="center"/>
    </xf>
    <xf numFmtId="0" fontId="0" fillId="3" borderId="20" xfId="0" applyFill="1" applyBorder="1"/>
    <xf numFmtId="165" fontId="0" fillId="0" borderId="20" xfId="0" applyNumberFormat="1" applyBorder="1" applyAlignment="1">
      <alignment horizontal="center" vertical="center"/>
    </xf>
    <xf numFmtId="0" fontId="0" fillId="10" borderId="8" xfId="0" applyFill="1" applyBorder="1" applyAlignment="1">
      <alignment vertical="center"/>
    </xf>
    <xf numFmtId="0" fontId="0" fillId="10" borderId="9" xfId="0" applyFill="1" applyBorder="1" applyAlignment="1">
      <alignment vertical="center"/>
    </xf>
    <xf numFmtId="0" fontId="0" fillId="10" borderId="9" xfId="0" applyFill="1" applyBorder="1"/>
    <xf numFmtId="0" fontId="2" fillId="0" borderId="1" xfId="0" applyFont="1" applyBorder="1" applyAlignment="1">
      <alignment horizontal="center" vertical="center" wrapText="1"/>
    </xf>
    <xf numFmtId="0" fontId="2" fillId="0" borderId="6" xfId="0" applyFont="1" applyBorder="1" applyAlignment="1">
      <alignment horizontal="center" vertical="center" wrapText="1"/>
    </xf>
    <xf numFmtId="0" fontId="2" fillId="0" borderId="2" xfId="0" applyFont="1" applyBorder="1" applyAlignment="1">
      <alignment horizontal="center" vertical="center" wrapText="1"/>
    </xf>
    <xf numFmtId="0" fontId="2" fillId="0" borderId="3" xfId="0" applyFont="1" applyBorder="1" applyAlignment="1">
      <alignment horizontal="center" vertical="center" wrapText="1"/>
    </xf>
    <xf numFmtId="0" fontId="2" fillId="0" borderId="4" xfId="0" applyFont="1" applyBorder="1" applyAlignment="1">
      <alignment horizontal="center" vertical="center" wrapText="1"/>
    </xf>
    <xf numFmtId="0" fontId="2" fillId="0" borderId="5" xfId="0" applyFont="1" applyBorder="1" applyAlignment="1">
      <alignment horizontal="center" vertical="center" wrapText="1"/>
    </xf>
    <xf numFmtId="0" fontId="2" fillId="0" borderId="8" xfId="0" applyFont="1" applyBorder="1" applyAlignment="1">
      <alignment horizontal="center" vertical="center" wrapText="1"/>
    </xf>
    <xf numFmtId="0" fontId="2" fillId="0" borderId="5" xfId="0" applyFont="1" applyBorder="1" applyAlignment="1">
      <alignment horizontal="center" vertical="center"/>
    </xf>
    <xf numFmtId="0" fontId="2" fillId="0" borderId="8" xfId="0" applyFont="1" applyBorder="1" applyAlignment="1">
      <alignment horizontal="center" vertical="center"/>
    </xf>
    <xf numFmtId="0" fontId="3" fillId="0" borderId="9" xfId="0" applyFont="1" applyBorder="1" applyAlignment="1">
      <alignment horizontal="center"/>
    </xf>
    <xf numFmtId="0" fontId="3" fillId="0" borderId="9" xfId="0" applyFont="1" applyBorder="1" applyAlignment="1">
      <alignment horizontal="left" vertical="center"/>
    </xf>
    <xf numFmtId="0" fontId="3" fillId="0" borderId="9" xfId="0" applyFont="1" applyBorder="1" applyAlignment="1">
      <alignment horizontal="left" vertical="center" wrapText="1"/>
    </xf>
    <xf numFmtId="0" fontId="3" fillId="0" borderId="9" xfId="0" applyFont="1" applyBorder="1" applyAlignment="1">
      <alignment horizontal="center" vertical="center" wrapText="1"/>
    </xf>
    <xf numFmtId="0" fontId="3" fillId="0" borderId="9" xfId="0" applyFont="1" applyBorder="1" applyAlignment="1">
      <alignment horizontal="center" vertical="center"/>
    </xf>
    <xf numFmtId="0" fontId="4" fillId="2" borderId="10" xfId="0" applyFont="1" applyFill="1" applyBorder="1" applyAlignment="1">
      <alignment horizontal="center" vertical="center"/>
    </xf>
    <xf numFmtId="0" fontId="4" fillId="2" borderId="11" xfId="0" applyFont="1" applyFill="1" applyBorder="1" applyAlignment="1">
      <alignment horizontal="center" vertical="center"/>
    </xf>
    <xf numFmtId="0" fontId="4" fillId="2" borderId="12" xfId="0" applyFont="1" applyFill="1" applyBorder="1" applyAlignment="1">
      <alignment horizontal="center" vertical="center"/>
    </xf>
    <xf numFmtId="0" fontId="4" fillId="2" borderId="13" xfId="0" applyFont="1" applyFill="1" applyBorder="1" applyAlignment="1">
      <alignment horizontal="center" vertical="center"/>
    </xf>
    <xf numFmtId="0" fontId="4" fillId="2" borderId="14" xfId="0" applyFont="1" applyFill="1" applyBorder="1" applyAlignment="1">
      <alignment horizontal="center" vertical="center"/>
    </xf>
    <xf numFmtId="0" fontId="4" fillId="2" borderId="15" xfId="0" applyFont="1" applyFill="1" applyBorder="1" applyAlignment="1">
      <alignment horizontal="center" vertical="center"/>
    </xf>
    <xf numFmtId="0" fontId="0" fillId="7" borderId="9" xfId="0" applyFill="1" applyBorder="1" applyAlignment="1">
      <alignment horizontal="center"/>
    </xf>
    <xf numFmtId="9" fontId="0" fillId="0" borderId="16" xfId="1" applyFont="1" applyBorder="1" applyAlignment="1">
      <alignment horizontal="center"/>
    </xf>
    <xf numFmtId="9" fontId="0" fillId="0" borderId="17" xfId="1" applyFont="1" applyBorder="1" applyAlignment="1">
      <alignment horizontal="center"/>
    </xf>
    <xf numFmtId="0" fontId="8" fillId="2" borderId="10" xfId="0" applyFont="1" applyFill="1" applyBorder="1" applyAlignment="1">
      <alignment horizontal="center" vertical="center" wrapText="1"/>
    </xf>
    <xf numFmtId="0" fontId="8" fillId="2" borderId="12" xfId="0" applyFont="1" applyFill="1" applyBorder="1" applyAlignment="1">
      <alignment horizontal="center" vertical="center" wrapText="1"/>
    </xf>
    <xf numFmtId="0" fontId="8" fillId="2" borderId="13" xfId="0" applyFont="1" applyFill="1" applyBorder="1" applyAlignment="1">
      <alignment horizontal="center" vertical="center" wrapText="1"/>
    </xf>
    <xf numFmtId="0" fontId="8" fillId="2" borderId="15" xfId="0" applyFont="1" applyFill="1" applyBorder="1" applyAlignment="1">
      <alignment horizontal="center" vertical="center" wrapText="1"/>
    </xf>
    <xf numFmtId="0" fontId="0" fillId="0" borderId="0" xfId="0" applyFill="1" applyBorder="1" applyAlignment="1">
      <alignment horizontal="center"/>
    </xf>
    <xf numFmtId="0" fontId="4" fillId="2" borderId="9" xfId="0" applyFont="1" applyFill="1" applyBorder="1" applyAlignment="1">
      <alignment horizontal="center" vertical="center"/>
    </xf>
    <xf numFmtId="0" fontId="0" fillId="0" borderId="11" xfId="0" applyBorder="1" applyAlignment="1">
      <alignment horizontal="left" vertical="center"/>
    </xf>
    <xf numFmtId="0" fontId="0" fillId="0" borderId="0" xfId="0" applyAlignment="1">
      <alignment horizontal="left" vertical="center"/>
    </xf>
    <xf numFmtId="0" fontId="0" fillId="7" borderId="16" xfId="0" applyFill="1" applyBorder="1" applyAlignment="1">
      <alignment horizontal="center" vertical="top"/>
    </xf>
    <xf numFmtId="0" fontId="0" fillId="7" borderId="18" xfId="0" applyFill="1" applyBorder="1" applyAlignment="1">
      <alignment horizontal="center" vertical="top"/>
    </xf>
    <xf numFmtId="0" fontId="0" fillId="7" borderId="17" xfId="0" applyFill="1" applyBorder="1" applyAlignment="1">
      <alignment horizontal="center" vertical="top"/>
    </xf>
    <xf numFmtId="0" fontId="0" fillId="7" borderId="16" xfId="0" applyFill="1" applyBorder="1" applyAlignment="1">
      <alignment horizontal="center"/>
    </xf>
    <xf numFmtId="0" fontId="0" fillId="7" borderId="17" xfId="0" applyFill="1" applyBorder="1" applyAlignment="1">
      <alignment horizontal="center"/>
    </xf>
    <xf numFmtId="0" fontId="0" fillId="7" borderId="18" xfId="0" applyFill="1" applyBorder="1" applyAlignment="1">
      <alignment horizontal="center"/>
    </xf>
    <xf numFmtId="0" fontId="0" fillId="7" borderId="13" xfId="0" applyFill="1" applyBorder="1" applyAlignment="1">
      <alignment horizontal="center"/>
    </xf>
    <xf numFmtId="0" fontId="0" fillId="7" borderId="15" xfId="0" applyFill="1" applyBorder="1" applyAlignment="1">
      <alignment horizontal="center"/>
    </xf>
    <xf numFmtId="0" fontId="0" fillId="0" borderId="13" xfId="0" applyFill="1" applyBorder="1" applyAlignment="1">
      <alignment horizontal="center"/>
    </xf>
    <xf numFmtId="0" fontId="0" fillId="0" borderId="14" xfId="0" applyFill="1" applyBorder="1" applyAlignment="1">
      <alignment horizontal="center"/>
    </xf>
    <xf numFmtId="0" fontId="0" fillId="2" borderId="9" xfId="0" applyFill="1" applyBorder="1" applyAlignment="1">
      <alignment horizontal="center" vertical="center"/>
    </xf>
    <xf numFmtId="0" fontId="0" fillId="0" borderId="9" xfId="0" applyBorder="1" applyAlignment="1">
      <alignment horizontal="center"/>
    </xf>
    <xf numFmtId="0" fontId="11" fillId="10" borderId="9" xfId="0" applyFont="1" applyFill="1" applyBorder="1" applyAlignment="1">
      <alignment horizontal="center" vertical="center"/>
    </xf>
    <xf numFmtId="0" fontId="8" fillId="7" borderId="9" xfId="0" applyFont="1" applyFill="1" applyBorder="1" applyAlignment="1">
      <alignment horizontal="center" vertical="center" wrapText="1"/>
    </xf>
    <xf numFmtId="0" fontId="0" fillId="2" borderId="16" xfId="0" applyFill="1" applyBorder="1" applyAlignment="1">
      <alignment horizontal="center" vertical="center"/>
    </xf>
    <xf numFmtId="0" fontId="0" fillId="2" borderId="18" xfId="0" applyFill="1" applyBorder="1" applyAlignment="1">
      <alignment horizontal="center" vertical="center"/>
    </xf>
    <xf numFmtId="0" fontId="0" fillId="3" borderId="5" xfId="0" applyFill="1" applyBorder="1" applyAlignment="1">
      <alignment horizontal="center" vertical="center"/>
    </xf>
    <xf numFmtId="0" fontId="0" fillId="3" borderId="8" xfId="0" applyFill="1" applyBorder="1" applyAlignment="1">
      <alignment horizontal="center" vertical="center"/>
    </xf>
    <xf numFmtId="0" fontId="0" fillId="3" borderId="9" xfId="0" applyFill="1" applyBorder="1" applyAlignment="1">
      <alignment horizontal="center" vertical="center"/>
    </xf>
    <xf numFmtId="0" fontId="0" fillId="3" borderId="5" xfId="0" applyFill="1" applyBorder="1" applyAlignment="1">
      <alignment horizontal="center"/>
    </xf>
    <xf numFmtId="0" fontId="0" fillId="3" borderId="8" xfId="0" applyFill="1" applyBorder="1" applyAlignment="1">
      <alignment horizontal="center"/>
    </xf>
    <xf numFmtId="0" fontId="0" fillId="3" borderId="9" xfId="0" applyFill="1" applyBorder="1" applyAlignment="1">
      <alignment horizontal="center"/>
    </xf>
    <xf numFmtId="0" fontId="8" fillId="2" borderId="16" xfId="0" applyFont="1" applyFill="1" applyBorder="1" applyAlignment="1">
      <alignment horizontal="center" vertical="center"/>
    </xf>
    <xf numFmtId="0" fontId="0" fillId="2" borderId="17" xfId="0" applyFill="1" applyBorder="1" applyAlignment="1">
      <alignment horizontal="center" vertical="center"/>
    </xf>
  </cellXfs>
  <cellStyles count="2">
    <cellStyle name="Normal" xfId="0" builtinId="0"/>
    <cellStyle name="Percent" xfId="1" builtinId="5"/>
  </cellStyles>
  <dxfs count="0"/>
  <tableStyles count="0" defaultTableStyle="TableStyleMedium2" defaultPivotStyle="PivotStyleLight16"/>
  <colors>
    <mruColors>
      <color rgb="FFFFFF9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25</xdr:col>
      <xdr:colOff>17318</xdr:colOff>
      <xdr:row>3</xdr:row>
      <xdr:rowOff>1443</xdr:rowOff>
    </xdr:from>
    <xdr:to>
      <xdr:col>40</xdr:col>
      <xdr:colOff>486998</xdr:colOff>
      <xdr:row>15</xdr:row>
      <xdr:rowOff>14143</xdr:rowOff>
    </xdr:to>
    <xdr:pic>
      <xdr:nvPicPr>
        <xdr:cNvPr id="5" name="Picture 4">
          <a:extLst>
            <a:ext uri="{FF2B5EF4-FFF2-40B4-BE49-F238E27FC236}">
              <a16:creationId xmlns:a16="http://schemas.microsoft.com/office/drawing/2014/main" id="{C0EDC0D0-82EE-49F5-9F59-2750C305F9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622443" y="588818"/>
          <a:ext cx="10312180" cy="2489200"/>
        </a:xfrm>
        <a:prstGeom prst="rect">
          <a:avLst/>
        </a:prstGeom>
        <a:noFill/>
        <a:ln>
          <a:solidFill>
            <a:sysClr val="windowText" lastClr="000000"/>
          </a:solidFill>
        </a:ln>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610576</xdr:colOff>
      <xdr:row>20</xdr:row>
      <xdr:rowOff>0</xdr:rowOff>
    </xdr:from>
    <xdr:to>
      <xdr:col>8</xdr:col>
      <xdr:colOff>24422</xdr:colOff>
      <xdr:row>28</xdr:row>
      <xdr:rowOff>65095</xdr:rowOff>
    </xdr:to>
    <xdr:pic>
      <xdr:nvPicPr>
        <xdr:cNvPr id="2" name="Picture 1">
          <a:extLst>
            <a:ext uri="{FF2B5EF4-FFF2-40B4-BE49-F238E27FC236}">
              <a16:creationId xmlns:a16="http://schemas.microsoft.com/office/drawing/2014/main" id="{05A565B5-C3C8-4DA0-8F83-C31F016C6BE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10576" y="2320192"/>
          <a:ext cx="4550833" cy="156304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40</xdr:row>
      <xdr:rowOff>0</xdr:rowOff>
    </xdr:from>
    <xdr:to>
      <xdr:col>8</xdr:col>
      <xdr:colOff>24423</xdr:colOff>
      <xdr:row>48</xdr:row>
      <xdr:rowOff>65096</xdr:rowOff>
    </xdr:to>
    <xdr:pic>
      <xdr:nvPicPr>
        <xdr:cNvPr id="3" name="Picture 2">
          <a:extLst>
            <a:ext uri="{FF2B5EF4-FFF2-40B4-BE49-F238E27FC236}">
              <a16:creationId xmlns:a16="http://schemas.microsoft.com/office/drawing/2014/main" id="{91416C01-296B-4E89-92BE-136CAE6FB1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10577" y="6341859"/>
          <a:ext cx="4550833" cy="156304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60</xdr:row>
      <xdr:rowOff>0</xdr:rowOff>
    </xdr:from>
    <xdr:to>
      <xdr:col>8</xdr:col>
      <xdr:colOff>24423</xdr:colOff>
      <xdr:row>68</xdr:row>
      <xdr:rowOff>65095</xdr:rowOff>
    </xdr:to>
    <xdr:pic>
      <xdr:nvPicPr>
        <xdr:cNvPr id="4" name="Picture 3">
          <a:extLst>
            <a:ext uri="{FF2B5EF4-FFF2-40B4-BE49-F238E27FC236}">
              <a16:creationId xmlns:a16="http://schemas.microsoft.com/office/drawing/2014/main" id="{36A7DFF3-10D2-4109-96A7-971880D910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10577" y="10428654"/>
          <a:ext cx="4550833" cy="156304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80</xdr:row>
      <xdr:rowOff>0</xdr:rowOff>
    </xdr:from>
    <xdr:to>
      <xdr:col>8</xdr:col>
      <xdr:colOff>24423</xdr:colOff>
      <xdr:row>88</xdr:row>
      <xdr:rowOff>65098</xdr:rowOff>
    </xdr:to>
    <xdr:pic>
      <xdr:nvPicPr>
        <xdr:cNvPr id="5" name="Picture 4">
          <a:extLst>
            <a:ext uri="{FF2B5EF4-FFF2-40B4-BE49-F238E27FC236}">
              <a16:creationId xmlns:a16="http://schemas.microsoft.com/office/drawing/2014/main" id="{046F5D85-7932-4B61-831A-23455C5ED1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10577" y="14515449"/>
          <a:ext cx="4550833" cy="156304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100</xdr:row>
      <xdr:rowOff>0</xdr:rowOff>
    </xdr:from>
    <xdr:to>
      <xdr:col>8</xdr:col>
      <xdr:colOff>24423</xdr:colOff>
      <xdr:row>108</xdr:row>
      <xdr:rowOff>65097</xdr:rowOff>
    </xdr:to>
    <xdr:pic>
      <xdr:nvPicPr>
        <xdr:cNvPr id="6" name="Picture 5">
          <a:extLst>
            <a:ext uri="{FF2B5EF4-FFF2-40B4-BE49-F238E27FC236}">
              <a16:creationId xmlns:a16="http://schemas.microsoft.com/office/drawing/2014/main" id="{CAE7B820-9BF9-48FF-BF6E-EBC37886E1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10577" y="18602244"/>
          <a:ext cx="4550833" cy="156304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xdr:col>
      <xdr:colOff>0</xdr:colOff>
      <xdr:row>120</xdr:row>
      <xdr:rowOff>0</xdr:rowOff>
    </xdr:from>
    <xdr:ext cx="4550833" cy="1563045"/>
    <xdr:pic>
      <xdr:nvPicPr>
        <xdr:cNvPr id="7" name="Picture 6">
          <a:extLst>
            <a:ext uri="{FF2B5EF4-FFF2-40B4-BE49-F238E27FC236}">
              <a16:creationId xmlns:a16="http://schemas.microsoft.com/office/drawing/2014/main" id="{DD40F8ED-2588-4D3A-A3F4-4FC7B836E5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10577" y="18602244"/>
          <a:ext cx="4550833" cy="156304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0</xdr:colOff>
      <xdr:row>120</xdr:row>
      <xdr:rowOff>0</xdr:rowOff>
    </xdr:from>
    <xdr:ext cx="4550833" cy="1563045"/>
    <xdr:pic>
      <xdr:nvPicPr>
        <xdr:cNvPr id="8" name="Picture 7">
          <a:extLst>
            <a:ext uri="{FF2B5EF4-FFF2-40B4-BE49-F238E27FC236}">
              <a16:creationId xmlns:a16="http://schemas.microsoft.com/office/drawing/2014/main" id="{5BD5205F-34EE-4B14-A3DE-D66020DEA0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10577" y="18602244"/>
          <a:ext cx="4550833" cy="156304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A42A97-CDFD-4512-BF03-5E1A540EBEB6}">
  <dimension ref="B3:AI90"/>
  <sheetViews>
    <sheetView tabSelected="1" topLeftCell="A78" zoomScale="50" zoomScaleNormal="64" workbookViewId="0">
      <selection activeCell="J60" sqref="J60"/>
    </sheetView>
  </sheetViews>
  <sheetFormatPr defaultRowHeight="14.5" x14ac:dyDescent="0.35"/>
  <cols>
    <col min="3" max="3" width="12.54296875" customWidth="1"/>
    <col min="21" max="21" width="12.81640625" customWidth="1"/>
    <col min="22" max="22" width="5.1796875" customWidth="1"/>
    <col min="23" max="23" width="15.1796875" customWidth="1"/>
    <col min="28" max="28" width="21" customWidth="1"/>
  </cols>
  <sheetData>
    <row r="3" spans="2:23" ht="15" thickBot="1" x14ac:dyDescent="0.4"/>
    <row r="4" spans="2:23" ht="16.5" customHeight="1" thickBot="1" x14ac:dyDescent="0.4">
      <c r="B4" s="58" t="s">
        <v>0</v>
      </c>
      <c r="C4" s="58" t="s">
        <v>1</v>
      </c>
      <c r="D4" s="60" t="s">
        <v>2</v>
      </c>
      <c r="E4" s="61"/>
      <c r="F4" s="61"/>
      <c r="G4" s="61"/>
      <c r="H4" s="61"/>
      <c r="I4" s="61"/>
      <c r="J4" s="61"/>
      <c r="K4" s="61"/>
      <c r="L4" s="61"/>
      <c r="M4" s="61"/>
      <c r="N4" s="61"/>
      <c r="O4" s="61"/>
      <c r="P4" s="61"/>
      <c r="Q4" s="61"/>
      <c r="R4" s="61"/>
      <c r="S4" s="61"/>
      <c r="T4" s="62"/>
      <c r="U4" s="58" t="s">
        <v>1</v>
      </c>
      <c r="V4" s="37"/>
      <c r="W4" s="63" t="s">
        <v>3</v>
      </c>
    </row>
    <row r="5" spans="2:23" ht="16" thickBot="1" x14ac:dyDescent="0.4">
      <c r="B5" s="59"/>
      <c r="C5" s="59"/>
      <c r="D5" s="1">
        <v>9</v>
      </c>
      <c r="E5" s="1">
        <v>8</v>
      </c>
      <c r="F5" s="1">
        <v>7</v>
      </c>
      <c r="G5" s="1">
        <v>6</v>
      </c>
      <c r="H5" s="1">
        <v>5</v>
      </c>
      <c r="I5" s="1">
        <v>4</v>
      </c>
      <c r="J5" s="1">
        <v>3</v>
      </c>
      <c r="K5" s="1">
        <v>2</v>
      </c>
      <c r="L5" s="1">
        <v>1</v>
      </c>
      <c r="M5" s="1">
        <v>2</v>
      </c>
      <c r="N5" s="1">
        <v>3</v>
      </c>
      <c r="O5" s="1">
        <v>4</v>
      </c>
      <c r="P5" s="1">
        <v>5</v>
      </c>
      <c r="Q5" s="1">
        <v>6</v>
      </c>
      <c r="R5" s="1">
        <v>7</v>
      </c>
      <c r="S5" s="1">
        <v>8</v>
      </c>
      <c r="T5" s="1">
        <v>9</v>
      </c>
      <c r="U5" s="59"/>
      <c r="V5" s="37"/>
      <c r="W5" s="64"/>
    </row>
    <row r="6" spans="2:23" ht="16" thickBot="1" x14ac:dyDescent="0.4">
      <c r="B6" s="2">
        <v>1</v>
      </c>
      <c r="C6" s="3" t="s">
        <v>4</v>
      </c>
      <c r="D6" s="3"/>
      <c r="E6" s="3"/>
      <c r="F6" s="3"/>
      <c r="G6" s="3"/>
      <c r="H6" s="3"/>
      <c r="I6" s="3"/>
      <c r="J6" s="3"/>
      <c r="K6" s="3"/>
      <c r="L6" s="3" t="s">
        <v>5</v>
      </c>
      <c r="M6" s="3"/>
      <c r="N6" s="3"/>
      <c r="O6" s="3"/>
      <c r="P6" s="3"/>
      <c r="Q6" s="3"/>
      <c r="R6" s="3"/>
      <c r="S6" s="3"/>
      <c r="T6" s="3"/>
      <c r="U6" s="3" t="s">
        <v>6</v>
      </c>
      <c r="V6" s="37"/>
      <c r="W6" s="38">
        <f>1</f>
        <v>1</v>
      </c>
    </row>
    <row r="7" spans="2:23" ht="16" thickBot="1" x14ac:dyDescent="0.4">
      <c r="B7" s="2">
        <v>2</v>
      </c>
      <c r="C7" s="3" t="s">
        <v>7</v>
      </c>
      <c r="D7" s="3"/>
      <c r="E7" s="3"/>
      <c r="F7" s="3"/>
      <c r="G7" s="3"/>
      <c r="H7" s="3"/>
      <c r="I7" s="3"/>
      <c r="J7" s="3"/>
      <c r="K7" s="3"/>
      <c r="L7" s="3"/>
      <c r="M7" s="3"/>
      <c r="N7" s="3"/>
      <c r="O7" s="3"/>
      <c r="P7" s="3" t="s">
        <v>5</v>
      </c>
      <c r="Q7" s="3"/>
      <c r="R7" s="3"/>
      <c r="S7" s="3"/>
      <c r="T7" s="3"/>
      <c r="U7" s="3" t="s">
        <v>8</v>
      </c>
      <c r="V7" s="37"/>
      <c r="W7" s="38">
        <f>1/5</f>
        <v>0.2</v>
      </c>
    </row>
    <row r="8" spans="2:23" ht="16" thickBot="1" x14ac:dyDescent="0.4">
      <c r="B8" s="2">
        <v>3</v>
      </c>
      <c r="C8" s="3" t="s">
        <v>7</v>
      </c>
      <c r="D8" s="3"/>
      <c r="E8" s="3"/>
      <c r="F8" s="3"/>
      <c r="G8" s="3"/>
      <c r="H8" s="3"/>
      <c r="I8" s="3"/>
      <c r="J8" s="3"/>
      <c r="K8" s="3"/>
      <c r="L8" s="3" t="s">
        <v>5</v>
      </c>
      <c r="M8" s="3"/>
      <c r="N8" s="3"/>
      <c r="O8" s="3"/>
      <c r="P8" s="3"/>
      <c r="Q8" s="3"/>
      <c r="R8" s="3"/>
      <c r="S8" s="3"/>
      <c r="T8" s="3"/>
      <c r="U8" s="3" t="s">
        <v>9</v>
      </c>
      <c r="V8" s="37"/>
      <c r="W8" s="38">
        <f>1</f>
        <v>1</v>
      </c>
    </row>
    <row r="9" spans="2:23" ht="16" thickBot="1" x14ac:dyDescent="0.4">
      <c r="B9" s="2">
        <v>4</v>
      </c>
      <c r="C9" s="3" t="s">
        <v>7</v>
      </c>
      <c r="D9" s="3"/>
      <c r="E9" s="3"/>
      <c r="F9" s="3"/>
      <c r="G9" s="3"/>
      <c r="H9" s="3"/>
      <c r="I9" s="3"/>
      <c r="J9" s="3"/>
      <c r="K9" s="3"/>
      <c r="L9" s="3"/>
      <c r="M9" s="3"/>
      <c r="N9" s="3"/>
      <c r="O9" s="3"/>
      <c r="P9" s="3" t="s">
        <v>5</v>
      </c>
      <c r="Q9" s="3"/>
      <c r="R9" s="3"/>
      <c r="S9" s="3"/>
      <c r="T9" s="3"/>
      <c r="U9" s="3" t="s">
        <v>10</v>
      </c>
      <c r="V9" s="37"/>
      <c r="W9" s="38">
        <f>1/5</f>
        <v>0.2</v>
      </c>
    </row>
    <row r="10" spans="2:23" ht="16" thickBot="1" x14ac:dyDescent="0.4">
      <c r="B10" s="2">
        <v>5</v>
      </c>
      <c r="C10" s="3" t="s">
        <v>11</v>
      </c>
      <c r="D10" s="3"/>
      <c r="E10" s="3"/>
      <c r="F10" s="3"/>
      <c r="G10" s="3"/>
      <c r="H10" s="3"/>
      <c r="I10" s="3"/>
      <c r="J10" s="3"/>
      <c r="K10" s="3"/>
      <c r="L10" s="3"/>
      <c r="M10" s="3"/>
      <c r="N10" s="3" t="s">
        <v>5</v>
      </c>
      <c r="O10" s="3"/>
      <c r="P10" s="3"/>
      <c r="Q10" s="3"/>
      <c r="R10" s="3"/>
      <c r="S10" s="3"/>
      <c r="T10" s="3"/>
      <c r="U10" s="3" t="s">
        <v>8</v>
      </c>
      <c r="V10" s="37"/>
      <c r="W10" s="38">
        <f>1/3</f>
        <v>0.33333333333333331</v>
      </c>
    </row>
    <row r="11" spans="2:23" ht="16" thickBot="1" x14ac:dyDescent="0.4">
      <c r="B11" s="2">
        <v>6</v>
      </c>
      <c r="C11" s="3" t="s">
        <v>11</v>
      </c>
      <c r="D11" s="3"/>
      <c r="E11" s="3"/>
      <c r="F11" s="3"/>
      <c r="G11" s="3"/>
      <c r="H11" s="3"/>
      <c r="I11" s="3"/>
      <c r="J11" s="3"/>
      <c r="K11" s="3"/>
      <c r="L11" s="3"/>
      <c r="M11" s="3"/>
      <c r="N11" s="3" t="s">
        <v>5</v>
      </c>
      <c r="O11" s="3"/>
      <c r="P11" s="3"/>
      <c r="Q11" s="3"/>
      <c r="R11" s="3"/>
      <c r="S11" s="3"/>
      <c r="T11" s="3"/>
      <c r="U11" s="3" t="s">
        <v>9</v>
      </c>
      <c r="V11" s="37"/>
      <c r="W11" s="38">
        <f>1/3</f>
        <v>0.33333333333333331</v>
      </c>
    </row>
    <row r="12" spans="2:23" ht="16" thickBot="1" x14ac:dyDescent="0.4">
      <c r="B12" s="2">
        <v>7</v>
      </c>
      <c r="C12" s="3" t="s">
        <v>11</v>
      </c>
      <c r="D12" s="3"/>
      <c r="E12" s="3"/>
      <c r="F12" s="3"/>
      <c r="G12" s="3"/>
      <c r="H12" s="3"/>
      <c r="I12" s="3"/>
      <c r="J12" s="3"/>
      <c r="K12" s="3"/>
      <c r="L12" s="3"/>
      <c r="M12" s="3"/>
      <c r="N12" s="3"/>
      <c r="O12" s="3" t="s">
        <v>5</v>
      </c>
      <c r="P12" s="3"/>
      <c r="Q12" s="3"/>
      <c r="R12" s="3"/>
      <c r="S12" s="3"/>
      <c r="T12" s="3"/>
      <c r="U12" s="3" t="s">
        <v>10</v>
      </c>
      <c r="V12" s="37"/>
      <c r="W12" s="38">
        <f>1/4</f>
        <v>0.25</v>
      </c>
    </row>
    <row r="13" spans="2:23" ht="16" thickBot="1" x14ac:dyDescent="0.4">
      <c r="B13" s="2">
        <v>8</v>
      </c>
      <c r="C13" s="3" t="s">
        <v>8</v>
      </c>
      <c r="D13" s="3"/>
      <c r="E13" s="3"/>
      <c r="F13" s="3"/>
      <c r="G13" s="3"/>
      <c r="H13" s="3"/>
      <c r="I13" s="3"/>
      <c r="J13" s="3" t="s">
        <v>5</v>
      </c>
      <c r="K13" s="3"/>
      <c r="L13" s="3"/>
      <c r="M13" s="3"/>
      <c r="N13" s="3"/>
      <c r="O13" s="3"/>
      <c r="P13" s="3"/>
      <c r="Q13" s="3"/>
      <c r="R13" s="3"/>
      <c r="S13" s="3"/>
      <c r="T13" s="3"/>
      <c r="U13" s="3" t="s">
        <v>9</v>
      </c>
      <c r="V13" s="37"/>
      <c r="W13" s="38">
        <f>3</f>
        <v>3</v>
      </c>
    </row>
    <row r="14" spans="2:23" ht="16" thickBot="1" x14ac:dyDescent="0.4">
      <c r="B14" s="2">
        <v>9</v>
      </c>
      <c r="C14" s="3" t="s">
        <v>8</v>
      </c>
      <c r="D14" s="3"/>
      <c r="E14" s="3"/>
      <c r="F14" s="3"/>
      <c r="G14" s="3"/>
      <c r="H14" s="3"/>
      <c r="I14" s="3"/>
      <c r="J14" s="3" t="s">
        <v>5</v>
      </c>
      <c r="K14" s="3"/>
      <c r="L14" s="3"/>
      <c r="M14" s="3"/>
      <c r="N14" s="3"/>
      <c r="O14" s="3"/>
      <c r="P14" s="3"/>
      <c r="Q14" s="3"/>
      <c r="R14" s="3"/>
      <c r="S14" s="3"/>
      <c r="T14" s="3"/>
      <c r="U14" s="3" t="s">
        <v>10</v>
      </c>
      <c r="V14" s="37"/>
      <c r="W14" s="38">
        <f>3</f>
        <v>3</v>
      </c>
    </row>
    <row r="15" spans="2:23" ht="16" thickBot="1" x14ac:dyDescent="0.4">
      <c r="B15" s="2">
        <v>10</v>
      </c>
      <c r="C15" s="3" t="s">
        <v>12</v>
      </c>
      <c r="D15" s="3"/>
      <c r="E15" s="3"/>
      <c r="F15" s="3"/>
      <c r="G15" s="3"/>
      <c r="H15" s="3"/>
      <c r="I15" s="3"/>
      <c r="J15" s="3"/>
      <c r="K15" s="3"/>
      <c r="L15" s="3"/>
      <c r="M15" s="3"/>
      <c r="N15" s="3" t="s">
        <v>5</v>
      </c>
      <c r="O15" s="3"/>
      <c r="P15" s="3"/>
      <c r="Q15" s="3"/>
      <c r="R15" s="3"/>
      <c r="S15" s="3"/>
      <c r="T15" s="3"/>
      <c r="U15" s="3" t="s">
        <v>10</v>
      </c>
      <c r="V15" s="37"/>
      <c r="W15" s="38">
        <f>1/3</f>
        <v>0.33333333333333331</v>
      </c>
    </row>
    <row r="16" spans="2:23" ht="15.5" x14ac:dyDescent="0.35">
      <c r="B16" s="37"/>
      <c r="C16" s="37"/>
      <c r="D16" s="37"/>
      <c r="E16" s="37"/>
      <c r="F16" s="37"/>
      <c r="G16" s="37"/>
      <c r="H16" s="37"/>
      <c r="I16" s="37"/>
      <c r="J16" s="37"/>
      <c r="K16" s="37"/>
      <c r="L16" s="37"/>
      <c r="M16" s="37"/>
      <c r="N16" s="37"/>
      <c r="O16" s="37"/>
      <c r="P16" s="37"/>
      <c r="Q16" s="37"/>
      <c r="R16" s="37"/>
      <c r="S16" s="37"/>
      <c r="T16" s="37"/>
      <c r="U16" s="37"/>
      <c r="V16" s="37"/>
      <c r="W16" s="37"/>
    </row>
    <row r="17" spans="2:35" ht="15.5" x14ac:dyDescent="0.35">
      <c r="B17" s="37"/>
      <c r="C17" s="37"/>
      <c r="D17" s="37"/>
      <c r="E17" s="37"/>
      <c r="F17" s="37"/>
      <c r="G17" s="37"/>
      <c r="H17" s="37"/>
      <c r="I17" s="37"/>
      <c r="J17" s="37"/>
      <c r="K17" s="37"/>
      <c r="L17" s="37"/>
      <c r="M17" s="37"/>
      <c r="N17" s="37"/>
      <c r="O17" s="37"/>
      <c r="P17" s="37"/>
      <c r="Q17" s="37"/>
      <c r="R17" s="37"/>
      <c r="S17" s="37"/>
      <c r="T17" s="37"/>
      <c r="U17" s="37"/>
      <c r="V17" s="37"/>
      <c r="W17" s="37"/>
    </row>
    <row r="18" spans="2:35" ht="15.75" customHeight="1" thickBot="1" x14ac:dyDescent="0.4">
      <c r="B18" s="37"/>
      <c r="C18" s="37"/>
      <c r="D18" s="37"/>
      <c r="E18" s="37"/>
      <c r="F18" s="37"/>
      <c r="G18" s="37"/>
      <c r="H18" s="37"/>
      <c r="I18" s="37"/>
      <c r="J18" s="37"/>
      <c r="K18" s="37"/>
      <c r="L18" s="37"/>
      <c r="M18" s="37"/>
      <c r="N18" s="37"/>
      <c r="O18" s="37"/>
      <c r="P18" s="37"/>
      <c r="Q18" s="37"/>
      <c r="R18" s="37"/>
      <c r="S18" s="37"/>
      <c r="T18" s="37"/>
      <c r="U18" s="37"/>
      <c r="V18" s="37"/>
      <c r="W18" s="37"/>
    </row>
    <row r="19" spans="2:35" ht="30.65" customHeight="1" thickBot="1" x14ac:dyDescent="0.4">
      <c r="B19" s="58" t="s">
        <v>0</v>
      </c>
      <c r="C19" s="58" t="s">
        <v>4</v>
      </c>
      <c r="D19" s="60" t="s">
        <v>2</v>
      </c>
      <c r="E19" s="61"/>
      <c r="F19" s="61"/>
      <c r="G19" s="61"/>
      <c r="H19" s="61"/>
      <c r="I19" s="61"/>
      <c r="J19" s="61"/>
      <c r="K19" s="61"/>
      <c r="L19" s="61"/>
      <c r="M19" s="61"/>
      <c r="N19" s="61"/>
      <c r="O19" s="61"/>
      <c r="P19" s="61"/>
      <c r="Q19" s="61"/>
      <c r="R19" s="61"/>
      <c r="S19" s="61"/>
      <c r="T19" s="62"/>
      <c r="U19" s="58" t="s">
        <v>4</v>
      </c>
      <c r="V19" s="37"/>
      <c r="W19" s="65" t="s">
        <v>3</v>
      </c>
      <c r="Z19" s="70" t="s">
        <v>60</v>
      </c>
      <c r="AA19" s="71"/>
      <c r="AB19" s="36" t="s">
        <v>61</v>
      </c>
      <c r="AC19" s="71" t="s">
        <v>62</v>
      </c>
      <c r="AD19" s="71"/>
      <c r="AE19" s="71"/>
      <c r="AF19" s="71"/>
      <c r="AG19" s="71"/>
      <c r="AH19" s="71"/>
      <c r="AI19" s="71"/>
    </row>
    <row r="20" spans="2:35" ht="16" thickBot="1" x14ac:dyDescent="0.4">
      <c r="B20" s="59"/>
      <c r="C20" s="59"/>
      <c r="D20" s="1">
        <v>9</v>
      </c>
      <c r="E20" s="1">
        <v>8</v>
      </c>
      <c r="F20" s="1">
        <v>7</v>
      </c>
      <c r="G20" s="1">
        <v>6</v>
      </c>
      <c r="H20" s="1">
        <v>5</v>
      </c>
      <c r="I20" s="1">
        <v>4</v>
      </c>
      <c r="J20" s="1">
        <v>3</v>
      </c>
      <c r="K20" s="1">
        <v>2</v>
      </c>
      <c r="L20" s="1">
        <v>1</v>
      </c>
      <c r="M20" s="1">
        <v>2</v>
      </c>
      <c r="N20" s="1">
        <v>3</v>
      </c>
      <c r="O20" s="1">
        <v>4</v>
      </c>
      <c r="P20" s="1">
        <v>5</v>
      </c>
      <c r="Q20" s="1">
        <v>6</v>
      </c>
      <c r="R20" s="1">
        <v>7</v>
      </c>
      <c r="S20" s="1">
        <v>8</v>
      </c>
      <c r="T20" s="1">
        <v>9</v>
      </c>
      <c r="U20" s="59"/>
      <c r="V20" s="37"/>
      <c r="W20" s="66"/>
      <c r="Z20" s="67">
        <v>1</v>
      </c>
      <c r="AA20" s="67"/>
      <c r="AB20" s="36" t="s">
        <v>64</v>
      </c>
      <c r="AC20" s="68" t="s">
        <v>70</v>
      </c>
      <c r="AD20" s="68"/>
      <c r="AE20" s="68"/>
      <c r="AF20" s="68"/>
      <c r="AG20" s="68"/>
      <c r="AH20" s="68"/>
      <c r="AI20" s="68"/>
    </row>
    <row r="21" spans="2:35" ht="16" thickBot="1" x14ac:dyDescent="0.4">
      <c r="B21" s="2">
        <v>1</v>
      </c>
      <c r="C21" s="30" t="s">
        <v>52</v>
      </c>
      <c r="D21" s="3"/>
      <c r="E21" s="3"/>
      <c r="F21" s="3"/>
      <c r="G21" s="3"/>
      <c r="H21" s="3" t="s">
        <v>5</v>
      </c>
      <c r="I21" s="3"/>
      <c r="J21" s="3"/>
      <c r="K21" s="3"/>
      <c r="L21" s="3"/>
      <c r="M21" s="3"/>
      <c r="N21" s="3"/>
      <c r="O21" s="3"/>
      <c r="P21" s="3"/>
      <c r="Q21" s="3"/>
      <c r="R21" s="3"/>
      <c r="S21" s="3"/>
      <c r="T21" s="3"/>
      <c r="U21" s="3" t="s">
        <v>54</v>
      </c>
      <c r="V21" s="37"/>
      <c r="W21" s="39">
        <f>5</f>
        <v>5</v>
      </c>
      <c r="Z21" s="67">
        <v>3</v>
      </c>
      <c r="AA21" s="67"/>
      <c r="AB21" s="36" t="s">
        <v>65</v>
      </c>
      <c r="AC21" s="68" t="s">
        <v>71</v>
      </c>
      <c r="AD21" s="68"/>
      <c r="AE21" s="68"/>
      <c r="AF21" s="68"/>
      <c r="AG21" s="68"/>
      <c r="AH21" s="68"/>
      <c r="AI21" s="68"/>
    </row>
    <row r="22" spans="2:35" ht="16" thickBot="1" x14ac:dyDescent="0.4">
      <c r="B22" s="2">
        <v>2</v>
      </c>
      <c r="C22" s="30" t="s">
        <v>52</v>
      </c>
      <c r="D22" s="3"/>
      <c r="E22" s="3"/>
      <c r="F22" s="3"/>
      <c r="G22" s="3"/>
      <c r="H22" s="3"/>
      <c r="I22" s="3"/>
      <c r="J22" s="3"/>
      <c r="K22" s="3"/>
      <c r="L22" s="3" t="s">
        <v>5</v>
      </c>
      <c r="M22" s="3"/>
      <c r="N22" s="3"/>
      <c r="O22" s="3"/>
      <c r="P22" s="3"/>
      <c r="Q22" s="3"/>
      <c r="R22" s="3"/>
      <c r="S22" s="3"/>
      <c r="T22" s="3"/>
      <c r="U22" s="3" t="s">
        <v>53</v>
      </c>
      <c r="V22" s="37"/>
      <c r="W22" s="39">
        <f>1</f>
        <v>1</v>
      </c>
      <c r="Z22" s="67">
        <v>5</v>
      </c>
      <c r="AA22" s="67"/>
      <c r="AB22" s="36" t="s">
        <v>68</v>
      </c>
      <c r="AC22" s="68" t="s">
        <v>71</v>
      </c>
      <c r="AD22" s="68"/>
      <c r="AE22" s="68"/>
      <c r="AF22" s="68"/>
      <c r="AG22" s="68"/>
      <c r="AH22" s="68"/>
      <c r="AI22" s="68"/>
    </row>
    <row r="23" spans="2:35" ht="16" thickBot="1" x14ac:dyDescent="0.4">
      <c r="B23" s="2">
        <v>3</v>
      </c>
      <c r="C23" s="30" t="s">
        <v>52</v>
      </c>
      <c r="D23" s="3"/>
      <c r="E23" s="3"/>
      <c r="F23" s="3"/>
      <c r="G23" s="3"/>
      <c r="H23" s="3"/>
      <c r="I23" s="3"/>
      <c r="J23" s="3" t="s">
        <v>5</v>
      </c>
      <c r="K23" s="3"/>
      <c r="L23" s="3"/>
      <c r="M23" s="3"/>
      <c r="N23" s="3"/>
      <c r="O23" s="3"/>
      <c r="P23" s="3"/>
      <c r="Q23" s="3"/>
      <c r="R23" s="3"/>
      <c r="S23" s="3"/>
      <c r="T23" s="3"/>
      <c r="U23" s="3" t="s">
        <v>55</v>
      </c>
      <c r="V23" s="37"/>
      <c r="W23" s="39">
        <f>3</f>
        <v>3</v>
      </c>
      <c r="Z23" s="67">
        <v>7</v>
      </c>
      <c r="AA23" s="67"/>
      <c r="AB23" s="36" t="s">
        <v>67</v>
      </c>
      <c r="AC23" s="68" t="s">
        <v>73</v>
      </c>
      <c r="AD23" s="68"/>
      <c r="AE23" s="68"/>
      <c r="AF23" s="68"/>
      <c r="AG23" s="68"/>
      <c r="AH23" s="68"/>
      <c r="AI23" s="68"/>
    </row>
    <row r="24" spans="2:35" ht="16" thickBot="1" x14ac:dyDescent="0.4">
      <c r="B24" s="2">
        <v>4</v>
      </c>
      <c r="C24" s="30" t="s">
        <v>52</v>
      </c>
      <c r="D24" s="3"/>
      <c r="E24" s="3"/>
      <c r="F24" s="3"/>
      <c r="G24" s="3"/>
      <c r="H24" s="3"/>
      <c r="I24" s="3"/>
      <c r="J24" s="3" t="s">
        <v>5</v>
      </c>
      <c r="K24" s="3"/>
      <c r="L24" s="3"/>
      <c r="M24" s="3"/>
      <c r="N24" s="3"/>
      <c r="O24" s="3"/>
      <c r="P24" s="3"/>
      <c r="Q24" s="3"/>
      <c r="R24" s="3"/>
      <c r="S24" s="3"/>
      <c r="T24" s="3"/>
      <c r="U24" s="3" t="s">
        <v>56</v>
      </c>
      <c r="V24" s="37"/>
      <c r="W24" s="39">
        <f>3</f>
        <v>3</v>
      </c>
      <c r="Z24" s="67">
        <v>9</v>
      </c>
      <c r="AA24" s="67"/>
      <c r="AB24" s="36" t="s">
        <v>66</v>
      </c>
      <c r="AC24" s="68" t="s">
        <v>72</v>
      </c>
      <c r="AD24" s="68"/>
      <c r="AE24" s="68"/>
      <c r="AF24" s="68"/>
      <c r="AG24" s="68"/>
      <c r="AH24" s="68"/>
      <c r="AI24" s="68"/>
    </row>
    <row r="25" spans="2:35" ht="16.5" customHeight="1" thickBot="1" x14ac:dyDescent="0.4">
      <c r="B25" s="2">
        <v>5</v>
      </c>
      <c r="C25" s="30" t="s">
        <v>54</v>
      </c>
      <c r="D25" s="3"/>
      <c r="E25" s="3"/>
      <c r="F25" s="3"/>
      <c r="G25" s="3"/>
      <c r="H25" s="3"/>
      <c r="I25" s="3"/>
      <c r="J25" s="3"/>
      <c r="K25" s="3"/>
      <c r="L25" s="3"/>
      <c r="M25" s="3"/>
      <c r="N25" s="3"/>
      <c r="O25" s="3"/>
      <c r="P25" s="3"/>
      <c r="Q25" s="3"/>
      <c r="R25" s="3"/>
      <c r="S25" s="3"/>
      <c r="T25" s="3" t="s">
        <v>5</v>
      </c>
      <c r="U25" s="3" t="s">
        <v>53</v>
      </c>
      <c r="V25" s="37"/>
      <c r="W25" s="39">
        <f>1/9</f>
        <v>0.1111111111111111</v>
      </c>
      <c r="Z25" s="67" t="s">
        <v>63</v>
      </c>
      <c r="AA25" s="67"/>
      <c r="AB25" s="36" t="s">
        <v>69</v>
      </c>
      <c r="AC25" s="69" t="s">
        <v>74</v>
      </c>
      <c r="AD25" s="69"/>
      <c r="AE25" s="69"/>
      <c r="AF25" s="69"/>
      <c r="AG25" s="69"/>
      <c r="AH25" s="69"/>
      <c r="AI25" s="69"/>
    </row>
    <row r="26" spans="2:35" ht="16" thickBot="1" x14ac:dyDescent="0.4">
      <c r="B26" s="2">
        <v>6</v>
      </c>
      <c r="C26" s="30" t="s">
        <v>54</v>
      </c>
      <c r="D26" s="3"/>
      <c r="E26" s="3"/>
      <c r="F26" s="3"/>
      <c r="G26" s="3"/>
      <c r="H26" s="3"/>
      <c r="I26" s="3"/>
      <c r="J26" s="3"/>
      <c r="K26" s="3"/>
      <c r="L26" s="3"/>
      <c r="M26" s="3"/>
      <c r="N26" s="3"/>
      <c r="O26" s="3"/>
      <c r="P26" s="3" t="s">
        <v>5</v>
      </c>
      <c r="Q26" s="3"/>
      <c r="R26" s="3"/>
      <c r="S26" s="3"/>
      <c r="T26" s="3"/>
      <c r="U26" s="3" t="s">
        <v>55</v>
      </c>
      <c r="V26" s="37"/>
      <c r="W26" s="39">
        <f>1/5</f>
        <v>0.2</v>
      </c>
    </row>
    <row r="27" spans="2:35" ht="16" thickBot="1" x14ac:dyDescent="0.4">
      <c r="B27" s="2">
        <v>7</v>
      </c>
      <c r="C27" s="30" t="s">
        <v>54</v>
      </c>
      <c r="D27" s="3"/>
      <c r="E27" s="3"/>
      <c r="F27" s="3"/>
      <c r="G27" s="3"/>
      <c r="H27" s="3"/>
      <c r="I27" s="3"/>
      <c r="J27" s="3"/>
      <c r="K27" s="3"/>
      <c r="L27" s="3"/>
      <c r="M27" s="3"/>
      <c r="N27" s="3" t="s">
        <v>5</v>
      </c>
      <c r="O27" s="3"/>
      <c r="P27" s="3"/>
      <c r="Q27" s="3"/>
      <c r="R27" s="3"/>
      <c r="S27" s="3"/>
      <c r="T27" s="3"/>
      <c r="U27" s="3" t="s">
        <v>56</v>
      </c>
      <c r="V27" s="37"/>
      <c r="W27" s="39">
        <f>1/3</f>
        <v>0.33333333333333331</v>
      </c>
    </row>
    <row r="28" spans="2:35" ht="16" thickBot="1" x14ac:dyDescent="0.4">
      <c r="B28" s="2">
        <v>8</v>
      </c>
      <c r="C28" s="30" t="s">
        <v>53</v>
      </c>
      <c r="D28" s="3"/>
      <c r="E28" s="3"/>
      <c r="F28" s="3"/>
      <c r="G28" s="3"/>
      <c r="H28" s="3"/>
      <c r="I28" s="3"/>
      <c r="J28" s="3" t="s">
        <v>5</v>
      </c>
      <c r="K28" s="3"/>
      <c r="L28" s="3"/>
      <c r="M28" s="3"/>
      <c r="N28" s="3"/>
      <c r="O28" s="3"/>
      <c r="P28" s="3" t="s">
        <v>5</v>
      </c>
      <c r="Q28" s="3"/>
      <c r="R28" s="3"/>
      <c r="S28" s="3"/>
      <c r="T28" s="3"/>
      <c r="U28" s="3" t="s">
        <v>55</v>
      </c>
      <c r="V28" s="37"/>
      <c r="W28" s="39">
        <f>3</f>
        <v>3</v>
      </c>
    </row>
    <row r="29" spans="2:35" ht="15.65" customHeight="1" thickBot="1" x14ac:dyDescent="0.4">
      <c r="B29" s="2">
        <v>9</v>
      </c>
      <c r="C29" s="30" t="s">
        <v>53</v>
      </c>
      <c r="D29" s="3"/>
      <c r="E29" s="3"/>
      <c r="F29" s="3"/>
      <c r="G29" s="3"/>
      <c r="H29" s="3"/>
      <c r="I29" s="3"/>
      <c r="J29" s="3"/>
      <c r="K29" s="3" t="s">
        <v>5</v>
      </c>
      <c r="L29" s="3"/>
      <c r="M29" s="3"/>
      <c r="N29" s="3"/>
      <c r="O29" s="3"/>
      <c r="P29" s="3"/>
      <c r="Q29" s="3"/>
      <c r="R29" s="3"/>
      <c r="S29" s="3"/>
      <c r="T29" s="3"/>
      <c r="U29" s="3" t="s">
        <v>56</v>
      </c>
      <c r="V29" s="37"/>
      <c r="W29" s="39">
        <f>2</f>
        <v>2</v>
      </c>
    </row>
    <row r="30" spans="2:35" ht="16" thickBot="1" x14ac:dyDescent="0.4">
      <c r="B30" s="2">
        <v>10</v>
      </c>
      <c r="C30" s="30" t="s">
        <v>55</v>
      </c>
      <c r="D30" s="3"/>
      <c r="E30" s="3"/>
      <c r="F30" s="3"/>
      <c r="G30" s="3"/>
      <c r="H30" s="3"/>
      <c r="I30" s="3"/>
      <c r="J30" s="3"/>
      <c r="K30" s="3"/>
      <c r="L30" s="3"/>
      <c r="M30" s="3"/>
      <c r="N30" s="3" t="s">
        <v>5</v>
      </c>
      <c r="O30" s="3"/>
      <c r="P30" s="3"/>
      <c r="Q30" s="3"/>
      <c r="R30" s="3"/>
      <c r="S30" s="3"/>
      <c r="T30" s="3"/>
      <c r="U30" s="3" t="s">
        <v>56</v>
      </c>
      <c r="V30" s="37"/>
      <c r="W30" s="39">
        <f>1/3</f>
        <v>0.33333333333333331</v>
      </c>
    </row>
    <row r="31" spans="2:35" ht="15.5" x14ac:dyDescent="0.35">
      <c r="B31" s="37"/>
      <c r="C31" s="37"/>
      <c r="D31" s="37"/>
      <c r="E31" s="37"/>
      <c r="F31" s="37"/>
      <c r="G31" s="37"/>
      <c r="H31" s="37"/>
      <c r="I31" s="37"/>
      <c r="J31" s="37"/>
      <c r="K31" s="37"/>
      <c r="L31" s="37"/>
      <c r="M31" s="37"/>
      <c r="N31" s="37"/>
      <c r="O31" s="37"/>
      <c r="P31" s="37"/>
      <c r="Q31" s="37"/>
      <c r="R31" s="37"/>
      <c r="S31" s="37"/>
      <c r="T31" s="37"/>
      <c r="U31" s="37"/>
      <c r="V31" s="37"/>
      <c r="W31" s="37"/>
    </row>
    <row r="32" spans="2:35" ht="15.5" x14ac:dyDescent="0.35">
      <c r="B32" s="37"/>
      <c r="C32" s="37"/>
      <c r="D32" s="37"/>
      <c r="E32" s="37"/>
      <c r="F32" s="37"/>
      <c r="G32" s="37"/>
      <c r="H32" s="37"/>
      <c r="I32" s="37"/>
      <c r="J32" s="37"/>
      <c r="K32" s="37"/>
      <c r="L32" s="37"/>
      <c r="M32" s="37"/>
      <c r="N32" s="37"/>
      <c r="O32" s="37"/>
      <c r="P32" s="37"/>
      <c r="Q32" s="37"/>
      <c r="R32" s="37"/>
      <c r="S32" s="37"/>
      <c r="T32" s="37"/>
      <c r="U32" s="37"/>
      <c r="V32" s="37"/>
      <c r="W32" s="37"/>
    </row>
    <row r="33" spans="2:23" ht="16" thickBot="1" x14ac:dyDescent="0.4">
      <c r="B33" s="37"/>
      <c r="C33" s="37"/>
      <c r="D33" s="37"/>
      <c r="E33" s="37"/>
      <c r="F33" s="37"/>
      <c r="G33" s="37"/>
      <c r="H33" s="37"/>
      <c r="I33" s="37"/>
      <c r="J33" s="37"/>
      <c r="K33" s="37"/>
      <c r="L33" s="37"/>
      <c r="M33" s="37"/>
      <c r="N33" s="37"/>
      <c r="O33" s="37"/>
      <c r="P33" s="37"/>
      <c r="Q33" s="37"/>
      <c r="R33" s="37"/>
      <c r="S33" s="37"/>
      <c r="T33" s="37"/>
      <c r="U33" s="37"/>
      <c r="V33" s="37"/>
      <c r="W33" s="37"/>
    </row>
    <row r="34" spans="2:23" ht="30.65" customHeight="1" thickBot="1" x14ac:dyDescent="0.4">
      <c r="B34" s="58" t="s">
        <v>0</v>
      </c>
      <c r="C34" s="58" t="s">
        <v>6</v>
      </c>
      <c r="D34" s="60" t="s">
        <v>2</v>
      </c>
      <c r="E34" s="61"/>
      <c r="F34" s="61"/>
      <c r="G34" s="61"/>
      <c r="H34" s="61"/>
      <c r="I34" s="61"/>
      <c r="J34" s="61"/>
      <c r="K34" s="61"/>
      <c r="L34" s="61"/>
      <c r="M34" s="61"/>
      <c r="N34" s="61"/>
      <c r="O34" s="61"/>
      <c r="P34" s="61"/>
      <c r="Q34" s="61"/>
      <c r="R34" s="61"/>
      <c r="S34" s="61"/>
      <c r="T34" s="62"/>
      <c r="U34" s="58" t="s">
        <v>6</v>
      </c>
      <c r="V34" s="37"/>
      <c r="W34" s="65" t="s">
        <v>3</v>
      </c>
    </row>
    <row r="35" spans="2:23" ht="16" thickBot="1" x14ac:dyDescent="0.4">
      <c r="B35" s="59"/>
      <c r="C35" s="59"/>
      <c r="D35" s="1">
        <v>9</v>
      </c>
      <c r="E35" s="1">
        <v>8</v>
      </c>
      <c r="F35" s="1">
        <v>7</v>
      </c>
      <c r="G35" s="1">
        <v>6</v>
      </c>
      <c r="H35" s="1">
        <v>5</v>
      </c>
      <c r="I35" s="1">
        <v>4</v>
      </c>
      <c r="J35" s="1">
        <v>3</v>
      </c>
      <c r="K35" s="1">
        <v>2</v>
      </c>
      <c r="L35" s="1">
        <v>1</v>
      </c>
      <c r="M35" s="1">
        <v>2</v>
      </c>
      <c r="N35" s="1">
        <v>3</v>
      </c>
      <c r="O35" s="1">
        <v>4</v>
      </c>
      <c r="P35" s="1">
        <v>5</v>
      </c>
      <c r="Q35" s="1">
        <v>6</v>
      </c>
      <c r="R35" s="1">
        <v>7</v>
      </c>
      <c r="S35" s="1">
        <v>8</v>
      </c>
      <c r="T35" s="1">
        <v>9</v>
      </c>
      <c r="U35" s="59"/>
      <c r="V35" s="37"/>
      <c r="W35" s="66"/>
    </row>
    <row r="36" spans="2:23" ht="16" thickBot="1" x14ac:dyDescent="0.4">
      <c r="B36" s="2">
        <v>1</v>
      </c>
      <c r="C36" s="30" t="s">
        <v>52</v>
      </c>
      <c r="D36" s="3"/>
      <c r="E36" s="3"/>
      <c r="F36" s="3"/>
      <c r="G36" s="3"/>
      <c r="H36" s="3"/>
      <c r="I36" s="3"/>
      <c r="J36" s="3"/>
      <c r="K36" s="3"/>
      <c r="L36" s="3"/>
      <c r="M36" s="3"/>
      <c r="N36" s="3"/>
      <c r="O36" s="3"/>
      <c r="P36" s="3" t="s">
        <v>5</v>
      </c>
      <c r="Q36" s="3"/>
      <c r="R36" s="3"/>
      <c r="S36" s="3"/>
      <c r="T36" s="3"/>
      <c r="U36" s="3" t="s">
        <v>54</v>
      </c>
      <c r="V36" s="37"/>
      <c r="W36" s="40">
        <f>1/5</f>
        <v>0.2</v>
      </c>
    </row>
    <row r="37" spans="2:23" ht="16" thickBot="1" x14ac:dyDescent="0.4">
      <c r="B37" s="2">
        <v>2</v>
      </c>
      <c r="C37" s="30" t="s">
        <v>52</v>
      </c>
      <c r="D37" s="3"/>
      <c r="E37" s="3"/>
      <c r="F37" s="3"/>
      <c r="G37" s="3"/>
      <c r="H37" s="3"/>
      <c r="I37" s="3"/>
      <c r="J37" s="3"/>
      <c r="K37" s="3"/>
      <c r="L37" s="3" t="s">
        <v>5</v>
      </c>
      <c r="M37" s="3"/>
      <c r="N37" s="3"/>
      <c r="O37" s="3"/>
      <c r="P37" s="3"/>
      <c r="Q37" s="3"/>
      <c r="R37" s="3"/>
      <c r="S37" s="3"/>
      <c r="T37" s="3"/>
      <c r="U37" s="3" t="s">
        <v>53</v>
      </c>
      <c r="V37" s="37"/>
      <c r="W37" s="40">
        <f>1</f>
        <v>1</v>
      </c>
    </row>
    <row r="38" spans="2:23" ht="16" thickBot="1" x14ac:dyDescent="0.4">
      <c r="B38" s="2">
        <v>3</v>
      </c>
      <c r="C38" s="30" t="s">
        <v>52</v>
      </c>
      <c r="D38" s="3"/>
      <c r="E38" s="3"/>
      <c r="F38" s="3"/>
      <c r="G38" s="3"/>
      <c r="H38" s="3"/>
      <c r="I38" s="3"/>
      <c r="J38" s="3"/>
      <c r="K38" s="3"/>
      <c r="L38" s="3"/>
      <c r="M38" s="3"/>
      <c r="N38" s="3"/>
      <c r="O38" s="3"/>
      <c r="P38" s="3" t="s">
        <v>5</v>
      </c>
      <c r="Q38" s="3"/>
      <c r="R38" s="3"/>
      <c r="S38" s="3"/>
      <c r="T38" s="3"/>
      <c r="U38" s="3" t="s">
        <v>55</v>
      </c>
      <c r="V38" s="37"/>
      <c r="W38" s="40">
        <f>1/5</f>
        <v>0.2</v>
      </c>
    </row>
    <row r="39" spans="2:23" ht="16" thickBot="1" x14ac:dyDescent="0.4">
      <c r="B39" s="2">
        <v>4</v>
      </c>
      <c r="C39" s="30" t="s">
        <v>52</v>
      </c>
      <c r="D39" s="3"/>
      <c r="E39" s="3"/>
      <c r="F39" s="3"/>
      <c r="G39" s="3"/>
      <c r="H39" s="3"/>
      <c r="I39" s="3"/>
      <c r="J39" s="3"/>
      <c r="K39" s="3"/>
      <c r="L39" s="3"/>
      <c r="M39" s="3"/>
      <c r="N39" s="3" t="s">
        <v>5</v>
      </c>
      <c r="O39" s="3"/>
      <c r="P39" s="3"/>
      <c r="Q39" s="3"/>
      <c r="R39" s="3"/>
      <c r="S39" s="3"/>
      <c r="T39" s="3"/>
      <c r="U39" s="3" t="s">
        <v>56</v>
      </c>
      <c r="V39" s="37"/>
      <c r="W39" s="40">
        <f>1/3</f>
        <v>0.33333333333333331</v>
      </c>
    </row>
    <row r="40" spans="2:23" ht="16" thickBot="1" x14ac:dyDescent="0.4">
      <c r="B40" s="2">
        <v>5</v>
      </c>
      <c r="C40" s="30" t="s">
        <v>54</v>
      </c>
      <c r="D40" s="3"/>
      <c r="E40" s="3"/>
      <c r="F40" s="3"/>
      <c r="G40" s="3"/>
      <c r="H40" s="3"/>
      <c r="I40" s="3"/>
      <c r="J40" s="3" t="s">
        <v>5</v>
      </c>
      <c r="K40" s="3"/>
      <c r="L40" s="3"/>
      <c r="M40" s="3"/>
      <c r="N40" s="3"/>
      <c r="O40" s="3"/>
      <c r="P40" s="3"/>
      <c r="Q40" s="3"/>
      <c r="R40" s="3"/>
      <c r="S40" s="3"/>
      <c r="T40" s="3"/>
      <c r="U40" s="3" t="s">
        <v>53</v>
      </c>
      <c r="V40" s="37"/>
      <c r="W40" s="40">
        <f>3</f>
        <v>3</v>
      </c>
    </row>
    <row r="41" spans="2:23" ht="16" thickBot="1" x14ac:dyDescent="0.4">
      <c r="B41" s="2">
        <v>6</v>
      </c>
      <c r="C41" s="30" t="s">
        <v>54</v>
      </c>
      <c r="D41" s="3"/>
      <c r="E41" s="3"/>
      <c r="F41" s="3"/>
      <c r="G41" s="3"/>
      <c r="H41" s="3"/>
      <c r="I41" s="3"/>
      <c r="J41" s="3" t="s">
        <v>5</v>
      </c>
      <c r="K41" s="3"/>
      <c r="L41" s="3"/>
      <c r="M41" s="3"/>
      <c r="N41" s="3"/>
      <c r="O41" s="3"/>
      <c r="P41" s="3"/>
      <c r="Q41" s="3"/>
      <c r="R41" s="3"/>
      <c r="S41" s="3"/>
      <c r="T41" s="3"/>
      <c r="U41" s="3" t="s">
        <v>55</v>
      </c>
      <c r="V41" s="37"/>
      <c r="W41" s="40">
        <f>3</f>
        <v>3</v>
      </c>
    </row>
    <row r="42" spans="2:23" ht="16" thickBot="1" x14ac:dyDescent="0.4">
      <c r="B42" s="2">
        <v>7</v>
      </c>
      <c r="C42" s="30" t="s">
        <v>54</v>
      </c>
      <c r="D42" s="3"/>
      <c r="E42" s="3"/>
      <c r="F42" s="3"/>
      <c r="G42" s="3"/>
      <c r="H42" s="3"/>
      <c r="I42" s="3"/>
      <c r="J42" s="3" t="s">
        <v>5</v>
      </c>
      <c r="K42" s="3"/>
      <c r="L42" s="3"/>
      <c r="M42" s="3"/>
      <c r="N42" s="3"/>
      <c r="O42" s="3"/>
      <c r="P42" s="3"/>
      <c r="Q42" s="3"/>
      <c r="R42" s="3"/>
      <c r="S42" s="3"/>
      <c r="T42" s="3"/>
      <c r="U42" s="3" t="s">
        <v>56</v>
      </c>
      <c r="V42" s="37"/>
      <c r="W42" s="40">
        <f>3</f>
        <v>3</v>
      </c>
    </row>
    <row r="43" spans="2:23" ht="16" thickBot="1" x14ac:dyDescent="0.4">
      <c r="B43" s="2">
        <v>8</v>
      </c>
      <c r="C43" s="30" t="s">
        <v>53</v>
      </c>
      <c r="D43" s="3"/>
      <c r="E43" s="3"/>
      <c r="F43" s="3"/>
      <c r="G43" s="3"/>
      <c r="H43" s="3"/>
      <c r="I43" s="3"/>
      <c r="J43" s="3"/>
      <c r="K43" s="3"/>
      <c r="L43" s="3"/>
      <c r="M43" s="3"/>
      <c r="N43" s="3"/>
      <c r="O43" s="3"/>
      <c r="P43" s="3" t="s">
        <v>5</v>
      </c>
      <c r="Q43" s="3"/>
      <c r="R43" s="3"/>
      <c r="S43" s="3"/>
      <c r="T43" s="3"/>
      <c r="U43" s="3" t="s">
        <v>55</v>
      </c>
      <c r="V43" s="37"/>
      <c r="W43" s="40">
        <f>1/5</f>
        <v>0.2</v>
      </c>
    </row>
    <row r="44" spans="2:23" ht="16" thickBot="1" x14ac:dyDescent="0.4">
      <c r="B44" s="2">
        <v>9</v>
      </c>
      <c r="C44" s="30" t="s">
        <v>53</v>
      </c>
      <c r="D44" s="3"/>
      <c r="E44" s="3"/>
      <c r="F44" s="3"/>
      <c r="G44" s="3"/>
      <c r="H44" s="3"/>
      <c r="I44" s="3"/>
      <c r="J44" s="3"/>
      <c r="K44" s="3"/>
      <c r="L44" s="3"/>
      <c r="M44" s="3"/>
      <c r="N44" s="3" t="s">
        <v>5</v>
      </c>
      <c r="O44" s="3"/>
      <c r="P44" s="3"/>
      <c r="Q44" s="3"/>
      <c r="R44" s="3"/>
      <c r="S44" s="3"/>
      <c r="T44" s="3"/>
      <c r="U44" s="3" t="s">
        <v>56</v>
      </c>
      <c r="V44" s="37"/>
      <c r="W44" s="40">
        <f>1/2</f>
        <v>0.5</v>
      </c>
    </row>
    <row r="45" spans="2:23" ht="16" thickBot="1" x14ac:dyDescent="0.4">
      <c r="B45" s="2">
        <v>10</v>
      </c>
      <c r="C45" s="30" t="s">
        <v>55</v>
      </c>
      <c r="D45" s="3"/>
      <c r="E45" s="3"/>
      <c r="F45" s="3"/>
      <c r="G45" s="3"/>
      <c r="H45" s="3"/>
      <c r="I45" s="3"/>
      <c r="J45" s="3" t="s">
        <v>5</v>
      </c>
      <c r="K45" s="3"/>
      <c r="L45" s="3"/>
      <c r="M45" s="3"/>
      <c r="N45" s="3"/>
      <c r="O45" s="3"/>
      <c r="P45" s="3"/>
      <c r="Q45" s="3"/>
      <c r="R45" s="3"/>
      <c r="S45" s="3"/>
      <c r="T45" s="3"/>
      <c r="U45" s="3" t="s">
        <v>56</v>
      </c>
      <c r="V45" s="37"/>
      <c r="W45" s="40">
        <f>3</f>
        <v>3</v>
      </c>
    </row>
    <row r="46" spans="2:23" ht="15.5" x14ac:dyDescent="0.35">
      <c r="B46" s="37"/>
      <c r="C46" s="37"/>
      <c r="D46" s="37"/>
      <c r="E46" s="37"/>
      <c r="F46" s="37"/>
      <c r="G46" s="37"/>
      <c r="H46" s="37"/>
      <c r="I46" s="37"/>
      <c r="J46" s="37"/>
      <c r="K46" s="37"/>
      <c r="L46" s="37"/>
      <c r="M46" s="37"/>
      <c r="N46" s="37"/>
      <c r="O46" s="37"/>
      <c r="P46" s="37"/>
      <c r="Q46" s="37"/>
      <c r="R46" s="37"/>
      <c r="S46" s="37"/>
      <c r="T46" s="37"/>
      <c r="U46" s="37"/>
      <c r="V46" s="37"/>
      <c r="W46" s="37"/>
    </row>
    <row r="47" spans="2:23" ht="15.5" x14ac:dyDescent="0.35">
      <c r="B47" s="37"/>
      <c r="C47" s="37"/>
      <c r="D47" s="37"/>
      <c r="E47" s="37"/>
      <c r="F47" s="37"/>
      <c r="G47" s="37"/>
      <c r="H47" s="37"/>
      <c r="I47" s="37"/>
      <c r="J47" s="37"/>
      <c r="K47" s="37"/>
      <c r="L47" s="37"/>
      <c r="M47" s="37"/>
      <c r="N47" s="37"/>
      <c r="O47" s="37"/>
      <c r="P47" s="37"/>
      <c r="Q47" s="37"/>
      <c r="R47" s="37"/>
      <c r="S47" s="37"/>
      <c r="T47" s="37"/>
      <c r="U47" s="37"/>
      <c r="V47" s="37"/>
      <c r="W47" s="37"/>
    </row>
    <row r="48" spans="2:23" ht="16" thickBot="1" x14ac:dyDescent="0.4">
      <c r="B48" s="37"/>
      <c r="C48" s="37"/>
      <c r="D48" s="37"/>
      <c r="E48" s="37"/>
      <c r="F48" s="37"/>
      <c r="G48" s="37"/>
      <c r="H48" s="37"/>
      <c r="I48" s="37"/>
      <c r="J48" s="37"/>
      <c r="K48" s="37"/>
      <c r="L48" s="37"/>
      <c r="M48" s="37"/>
      <c r="N48" s="37"/>
      <c r="O48" s="37"/>
      <c r="P48" s="37"/>
      <c r="Q48" s="37"/>
      <c r="R48" s="37"/>
      <c r="S48" s="37"/>
      <c r="T48" s="37"/>
      <c r="U48" s="37"/>
      <c r="V48" s="37"/>
      <c r="W48" s="37"/>
    </row>
    <row r="49" spans="2:23" ht="30.65" customHeight="1" thickBot="1" x14ac:dyDescent="0.4">
      <c r="B49" s="58" t="s">
        <v>0</v>
      </c>
      <c r="C49" s="58" t="s">
        <v>14</v>
      </c>
      <c r="D49" s="60" t="s">
        <v>2</v>
      </c>
      <c r="E49" s="61"/>
      <c r="F49" s="61"/>
      <c r="G49" s="61"/>
      <c r="H49" s="61"/>
      <c r="I49" s="61"/>
      <c r="J49" s="61"/>
      <c r="K49" s="61"/>
      <c r="L49" s="61"/>
      <c r="M49" s="61"/>
      <c r="N49" s="61"/>
      <c r="O49" s="61"/>
      <c r="P49" s="61"/>
      <c r="Q49" s="61"/>
      <c r="R49" s="61"/>
      <c r="S49" s="61"/>
      <c r="T49" s="62"/>
      <c r="U49" s="58" t="s">
        <v>14</v>
      </c>
      <c r="V49" s="37"/>
      <c r="W49" s="65" t="s">
        <v>3</v>
      </c>
    </row>
    <row r="50" spans="2:23" ht="16" thickBot="1" x14ac:dyDescent="0.4">
      <c r="B50" s="59"/>
      <c r="C50" s="59"/>
      <c r="D50" s="1">
        <v>9</v>
      </c>
      <c r="E50" s="1">
        <v>8</v>
      </c>
      <c r="F50" s="1">
        <v>7</v>
      </c>
      <c r="G50" s="1">
        <v>6</v>
      </c>
      <c r="H50" s="1">
        <v>5</v>
      </c>
      <c r="I50" s="1">
        <v>4</v>
      </c>
      <c r="J50" s="1">
        <v>3</v>
      </c>
      <c r="K50" s="1">
        <v>2</v>
      </c>
      <c r="L50" s="1">
        <v>1</v>
      </c>
      <c r="M50" s="1">
        <v>2</v>
      </c>
      <c r="N50" s="1">
        <v>3</v>
      </c>
      <c r="O50" s="1">
        <v>4</v>
      </c>
      <c r="P50" s="1">
        <v>5</v>
      </c>
      <c r="Q50" s="1">
        <v>6</v>
      </c>
      <c r="R50" s="1">
        <v>7</v>
      </c>
      <c r="S50" s="1">
        <v>8</v>
      </c>
      <c r="T50" s="1">
        <v>9</v>
      </c>
      <c r="U50" s="59"/>
      <c r="V50" s="37"/>
      <c r="W50" s="66"/>
    </row>
    <row r="51" spans="2:23" ht="16" thickBot="1" x14ac:dyDescent="0.4">
      <c r="B51" s="2">
        <v>1</v>
      </c>
      <c r="C51" s="30" t="s">
        <v>52</v>
      </c>
      <c r="D51" s="3"/>
      <c r="E51" s="3"/>
      <c r="F51" s="3"/>
      <c r="G51" s="3"/>
      <c r="H51" s="3"/>
      <c r="I51" s="3"/>
      <c r="J51" s="3"/>
      <c r="K51" s="3"/>
      <c r="L51" s="3"/>
      <c r="M51" s="3"/>
      <c r="N51" s="3"/>
      <c r="O51" s="3"/>
      <c r="P51" s="3"/>
      <c r="Q51" s="3"/>
      <c r="R51" s="3"/>
      <c r="S51" s="3"/>
      <c r="T51" s="3" t="s">
        <v>5</v>
      </c>
      <c r="U51" s="3" t="s">
        <v>54</v>
      </c>
      <c r="V51" s="37"/>
      <c r="W51" s="40">
        <f>1/9</f>
        <v>0.1111111111111111</v>
      </c>
    </row>
    <row r="52" spans="2:23" ht="16" thickBot="1" x14ac:dyDescent="0.4">
      <c r="B52" s="2">
        <v>2</v>
      </c>
      <c r="C52" s="30" t="s">
        <v>52</v>
      </c>
      <c r="D52" s="3"/>
      <c r="E52" s="3"/>
      <c r="F52" s="3"/>
      <c r="G52" s="3"/>
      <c r="H52" s="3"/>
      <c r="I52" s="3"/>
      <c r="J52" s="3"/>
      <c r="K52" s="3"/>
      <c r="L52" s="3" t="s">
        <v>5</v>
      </c>
      <c r="M52" s="3"/>
      <c r="N52" s="3"/>
      <c r="O52" s="3"/>
      <c r="P52" s="3"/>
      <c r="Q52" s="3"/>
      <c r="R52" s="3"/>
      <c r="S52" s="3"/>
      <c r="T52" s="3"/>
      <c r="U52" s="3" t="s">
        <v>53</v>
      </c>
      <c r="V52" s="37"/>
      <c r="W52" s="40">
        <f>1</f>
        <v>1</v>
      </c>
    </row>
    <row r="53" spans="2:23" ht="16" thickBot="1" x14ac:dyDescent="0.4">
      <c r="B53" s="2">
        <v>3</v>
      </c>
      <c r="C53" s="30" t="s">
        <v>52</v>
      </c>
      <c r="D53" s="3"/>
      <c r="E53" s="3"/>
      <c r="F53" s="3"/>
      <c r="G53" s="3"/>
      <c r="H53" s="3"/>
      <c r="I53" s="3"/>
      <c r="J53" s="3"/>
      <c r="K53" s="3"/>
      <c r="L53" s="3"/>
      <c r="M53" s="3"/>
      <c r="N53" s="3" t="s">
        <v>5</v>
      </c>
      <c r="O53" s="3"/>
      <c r="P53" s="3"/>
      <c r="Q53" s="3"/>
      <c r="R53" s="3"/>
      <c r="S53" s="3"/>
      <c r="T53" s="3"/>
      <c r="U53" s="3" t="s">
        <v>55</v>
      </c>
      <c r="V53" s="37"/>
      <c r="W53" s="40">
        <f>1/3</f>
        <v>0.33333333333333331</v>
      </c>
    </row>
    <row r="54" spans="2:23" ht="16" thickBot="1" x14ac:dyDescent="0.4">
      <c r="B54" s="2">
        <v>4</v>
      </c>
      <c r="C54" s="30" t="s">
        <v>52</v>
      </c>
      <c r="D54" s="3"/>
      <c r="E54" s="3"/>
      <c r="F54" s="3"/>
      <c r="G54" s="3"/>
      <c r="H54" s="3"/>
      <c r="I54" s="3"/>
      <c r="J54" s="3"/>
      <c r="K54" s="3"/>
      <c r="L54" s="3"/>
      <c r="M54" s="3"/>
      <c r="N54" s="3" t="s">
        <v>5</v>
      </c>
      <c r="O54" s="3"/>
      <c r="P54" s="3"/>
      <c r="Q54" s="3"/>
      <c r="R54" s="3"/>
      <c r="S54" s="3"/>
      <c r="T54" s="3"/>
      <c r="U54" s="3" t="s">
        <v>56</v>
      </c>
      <c r="V54" s="37"/>
      <c r="W54" s="40">
        <f>1/3</f>
        <v>0.33333333333333331</v>
      </c>
    </row>
    <row r="55" spans="2:23" ht="16" thickBot="1" x14ac:dyDescent="0.4">
      <c r="B55" s="2">
        <v>5</v>
      </c>
      <c r="C55" s="30" t="s">
        <v>54</v>
      </c>
      <c r="D55" s="3"/>
      <c r="E55" s="3"/>
      <c r="F55" s="3" t="s">
        <v>5</v>
      </c>
      <c r="G55" s="3"/>
      <c r="H55" s="3"/>
      <c r="I55" s="3"/>
      <c r="J55" s="3"/>
      <c r="K55" s="3"/>
      <c r="L55" s="3"/>
      <c r="M55" s="3"/>
      <c r="N55" s="3"/>
      <c r="O55" s="3"/>
      <c r="P55" s="3"/>
      <c r="Q55" s="3"/>
      <c r="R55" s="3"/>
      <c r="S55" s="3"/>
      <c r="T55" s="3"/>
      <c r="U55" s="3" t="s">
        <v>53</v>
      </c>
      <c r="V55" s="37"/>
      <c r="W55" s="40">
        <f>7</f>
        <v>7</v>
      </c>
    </row>
    <row r="56" spans="2:23" ht="16" thickBot="1" x14ac:dyDescent="0.4">
      <c r="B56" s="2">
        <v>6</v>
      </c>
      <c r="C56" s="30" t="s">
        <v>54</v>
      </c>
      <c r="D56" s="3"/>
      <c r="E56" s="3"/>
      <c r="F56" s="3"/>
      <c r="G56" s="3"/>
      <c r="H56" s="3" t="s">
        <v>5</v>
      </c>
      <c r="I56" s="3"/>
      <c r="J56" s="3"/>
      <c r="K56" s="3"/>
      <c r="L56" s="3"/>
      <c r="M56" s="3"/>
      <c r="N56" s="3"/>
      <c r="O56" s="3"/>
      <c r="P56" s="3"/>
      <c r="Q56" s="3"/>
      <c r="R56" s="3"/>
      <c r="S56" s="3"/>
      <c r="T56" s="3"/>
      <c r="U56" s="3" t="s">
        <v>55</v>
      </c>
      <c r="V56" s="37"/>
      <c r="W56" s="40">
        <f>5</f>
        <v>5</v>
      </c>
    </row>
    <row r="57" spans="2:23" ht="16" thickBot="1" x14ac:dyDescent="0.4">
      <c r="B57" s="2">
        <v>7</v>
      </c>
      <c r="C57" s="30" t="s">
        <v>54</v>
      </c>
      <c r="D57" s="3"/>
      <c r="E57" s="3"/>
      <c r="F57" s="3"/>
      <c r="G57" s="3"/>
      <c r="H57" s="3"/>
      <c r="I57" s="3"/>
      <c r="J57" s="3" t="s">
        <v>5</v>
      </c>
      <c r="K57" s="3"/>
      <c r="L57" s="3"/>
      <c r="M57" s="3"/>
      <c r="N57" s="3"/>
      <c r="O57" s="3"/>
      <c r="P57" s="3"/>
      <c r="Q57" s="3"/>
      <c r="R57" s="3"/>
      <c r="S57" s="3"/>
      <c r="T57" s="3"/>
      <c r="U57" s="3" t="s">
        <v>56</v>
      </c>
      <c r="V57" s="37"/>
      <c r="W57" s="40">
        <f>3</f>
        <v>3</v>
      </c>
    </row>
    <row r="58" spans="2:23" ht="16" thickBot="1" x14ac:dyDescent="0.4">
      <c r="B58" s="2">
        <v>8</v>
      </c>
      <c r="C58" s="30" t="s">
        <v>53</v>
      </c>
      <c r="D58" s="3"/>
      <c r="E58" s="3"/>
      <c r="F58" s="3"/>
      <c r="G58" s="3"/>
      <c r="H58" s="3"/>
      <c r="I58" s="3"/>
      <c r="J58" s="3"/>
      <c r="K58" s="3"/>
      <c r="L58" s="3"/>
      <c r="M58" s="3"/>
      <c r="N58" s="3"/>
      <c r="O58" s="3"/>
      <c r="P58" s="3" t="s">
        <v>5</v>
      </c>
      <c r="Q58" s="3"/>
      <c r="R58" s="3"/>
      <c r="S58" s="3"/>
      <c r="T58" s="3"/>
      <c r="U58" s="3" t="s">
        <v>55</v>
      </c>
      <c r="V58" s="37"/>
      <c r="W58" s="40">
        <f>1/5</f>
        <v>0.2</v>
      </c>
    </row>
    <row r="59" spans="2:23" ht="16" thickBot="1" x14ac:dyDescent="0.4">
      <c r="B59" s="2">
        <v>9</v>
      </c>
      <c r="C59" s="30" t="s">
        <v>53</v>
      </c>
      <c r="D59" s="3"/>
      <c r="E59" s="3"/>
      <c r="F59" s="3"/>
      <c r="G59" s="3"/>
      <c r="H59" s="3"/>
      <c r="I59" s="3"/>
      <c r="J59" s="3"/>
      <c r="K59" s="3"/>
      <c r="L59" s="3"/>
      <c r="M59" s="3"/>
      <c r="N59" s="3" t="s">
        <v>5</v>
      </c>
      <c r="O59" s="3"/>
      <c r="P59" s="3"/>
      <c r="Q59" s="3"/>
      <c r="R59" s="3"/>
      <c r="S59" s="3"/>
      <c r="T59" s="3"/>
      <c r="U59" s="3" t="s">
        <v>56</v>
      </c>
      <c r="V59" s="37"/>
      <c r="W59" s="40">
        <f>1/3</f>
        <v>0.33333333333333331</v>
      </c>
    </row>
    <row r="60" spans="2:23" ht="16" thickBot="1" x14ac:dyDescent="0.4">
      <c r="B60" s="2">
        <v>10</v>
      </c>
      <c r="C60" s="30" t="s">
        <v>55</v>
      </c>
      <c r="D60" s="3"/>
      <c r="E60" s="3"/>
      <c r="F60" s="3"/>
      <c r="G60" s="3"/>
      <c r="H60" s="3"/>
      <c r="I60" s="3"/>
      <c r="J60" s="3" t="s">
        <v>5</v>
      </c>
      <c r="K60" s="3"/>
      <c r="L60" s="3"/>
      <c r="M60" s="3"/>
      <c r="N60" s="3"/>
      <c r="O60" s="3"/>
      <c r="P60" s="3"/>
      <c r="Q60" s="3"/>
      <c r="R60" s="3"/>
      <c r="S60" s="3"/>
      <c r="T60" s="3"/>
      <c r="U60" s="3" t="s">
        <v>56</v>
      </c>
      <c r="V60" s="37"/>
      <c r="W60" s="40">
        <f>3</f>
        <v>3</v>
      </c>
    </row>
    <row r="61" spans="2:23" ht="15.5" x14ac:dyDescent="0.35">
      <c r="B61" s="37"/>
      <c r="C61" s="37"/>
      <c r="D61" s="37"/>
      <c r="E61" s="37"/>
      <c r="F61" s="37"/>
      <c r="G61" s="37"/>
      <c r="H61" s="37"/>
      <c r="I61" s="37"/>
      <c r="J61" s="37"/>
      <c r="K61" s="37"/>
      <c r="L61" s="37"/>
      <c r="M61" s="37"/>
      <c r="N61" s="37"/>
      <c r="O61" s="37"/>
      <c r="P61" s="37"/>
      <c r="Q61" s="37"/>
      <c r="R61" s="37"/>
      <c r="S61" s="37"/>
      <c r="T61" s="37"/>
      <c r="U61" s="37"/>
      <c r="V61" s="37"/>
      <c r="W61" s="37"/>
    </row>
    <row r="62" spans="2:23" ht="15.5" x14ac:dyDescent="0.35">
      <c r="B62" s="37"/>
      <c r="C62" s="37"/>
      <c r="D62" s="37"/>
      <c r="E62" s="37"/>
      <c r="F62" s="37"/>
      <c r="G62" s="37"/>
      <c r="H62" s="37"/>
      <c r="I62" s="37"/>
      <c r="J62" s="37"/>
      <c r="K62" s="37"/>
      <c r="L62" s="37"/>
      <c r="M62" s="37"/>
      <c r="N62" s="37"/>
      <c r="O62" s="37"/>
      <c r="P62" s="37"/>
      <c r="Q62" s="37"/>
      <c r="R62" s="37"/>
      <c r="S62" s="37"/>
      <c r="T62" s="37"/>
      <c r="U62" s="37"/>
      <c r="V62" s="37"/>
      <c r="W62" s="37"/>
    </row>
    <row r="63" spans="2:23" ht="16" thickBot="1" x14ac:dyDescent="0.4">
      <c r="B63" s="37"/>
      <c r="C63" s="37"/>
      <c r="D63" s="37"/>
      <c r="E63" s="37"/>
      <c r="F63" s="37"/>
      <c r="G63" s="37"/>
      <c r="H63" s="37"/>
      <c r="I63" s="37"/>
      <c r="J63" s="37"/>
      <c r="K63" s="37"/>
      <c r="L63" s="37"/>
      <c r="M63" s="37"/>
      <c r="N63" s="37"/>
      <c r="O63" s="37"/>
      <c r="P63" s="37"/>
      <c r="Q63" s="37"/>
      <c r="R63" s="37"/>
      <c r="S63" s="37"/>
      <c r="T63" s="37"/>
      <c r="U63" s="37"/>
      <c r="V63" s="37"/>
      <c r="W63" s="37"/>
    </row>
    <row r="64" spans="2:23" ht="16" thickBot="1" x14ac:dyDescent="0.4">
      <c r="B64" s="58" t="s">
        <v>0</v>
      </c>
      <c r="C64" s="58" t="s">
        <v>9</v>
      </c>
      <c r="D64" s="60" t="s">
        <v>2</v>
      </c>
      <c r="E64" s="61"/>
      <c r="F64" s="61"/>
      <c r="G64" s="61"/>
      <c r="H64" s="61"/>
      <c r="I64" s="61"/>
      <c r="J64" s="61"/>
      <c r="K64" s="61"/>
      <c r="L64" s="61"/>
      <c r="M64" s="61"/>
      <c r="N64" s="61"/>
      <c r="O64" s="61"/>
      <c r="P64" s="61"/>
      <c r="Q64" s="61"/>
      <c r="R64" s="61"/>
      <c r="S64" s="61"/>
      <c r="T64" s="62"/>
      <c r="U64" s="58" t="s">
        <v>9</v>
      </c>
      <c r="V64" s="37"/>
      <c r="W64" s="65" t="s">
        <v>3</v>
      </c>
    </row>
    <row r="65" spans="2:23" ht="16" thickBot="1" x14ac:dyDescent="0.4">
      <c r="B65" s="59"/>
      <c r="C65" s="59"/>
      <c r="D65" s="1">
        <v>9</v>
      </c>
      <c r="E65" s="1">
        <v>8</v>
      </c>
      <c r="F65" s="1">
        <v>7</v>
      </c>
      <c r="G65" s="1">
        <v>6</v>
      </c>
      <c r="H65" s="1">
        <v>5</v>
      </c>
      <c r="I65" s="1">
        <v>4</v>
      </c>
      <c r="J65" s="1">
        <v>3</v>
      </c>
      <c r="K65" s="1">
        <v>2</v>
      </c>
      <c r="L65" s="1">
        <v>1</v>
      </c>
      <c r="M65" s="1">
        <v>2</v>
      </c>
      <c r="N65" s="1">
        <v>3</v>
      </c>
      <c r="O65" s="1">
        <v>4</v>
      </c>
      <c r="P65" s="1">
        <v>5</v>
      </c>
      <c r="Q65" s="1">
        <v>6</v>
      </c>
      <c r="R65" s="1">
        <v>7</v>
      </c>
      <c r="S65" s="1">
        <v>8</v>
      </c>
      <c r="T65" s="1">
        <v>9</v>
      </c>
      <c r="U65" s="59"/>
      <c r="V65" s="37"/>
      <c r="W65" s="66"/>
    </row>
    <row r="66" spans="2:23" ht="16" thickBot="1" x14ac:dyDescent="0.4">
      <c r="B66" s="2">
        <v>1</v>
      </c>
      <c r="C66" s="30" t="s">
        <v>52</v>
      </c>
      <c r="D66" s="3"/>
      <c r="E66" s="3"/>
      <c r="F66" s="3"/>
      <c r="G66" s="3"/>
      <c r="H66" s="3"/>
      <c r="I66" s="3"/>
      <c r="J66" s="3"/>
      <c r="K66" s="3"/>
      <c r="L66" s="3"/>
      <c r="M66" s="3"/>
      <c r="N66" s="3"/>
      <c r="O66" s="3"/>
      <c r="P66" s="3" t="s">
        <v>5</v>
      </c>
      <c r="Q66" s="3"/>
      <c r="R66" s="3"/>
      <c r="S66" s="3"/>
      <c r="T66" s="3"/>
      <c r="U66" s="3" t="s">
        <v>54</v>
      </c>
      <c r="V66" s="37"/>
      <c r="W66" s="40">
        <f>1/5</f>
        <v>0.2</v>
      </c>
    </row>
    <row r="67" spans="2:23" ht="16" thickBot="1" x14ac:dyDescent="0.4">
      <c r="B67" s="2">
        <v>2</v>
      </c>
      <c r="C67" s="30" t="s">
        <v>52</v>
      </c>
      <c r="D67" s="3"/>
      <c r="E67" s="3"/>
      <c r="F67" s="3"/>
      <c r="G67" s="3"/>
      <c r="H67" s="3"/>
      <c r="I67" s="3"/>
      <c r="J67" s="3"/>
      <c r="K67" s="3"/>
      <c r="L67" s="3" t="s">
        <v>5</v>
      </c>
      <c r="M67" s="3"/>
      <c r="N67" s="3"/>
      <c r="O67" s="3"/>
      <c r="P67" s="3"/>
      <c r="Q67" s="3"/>
      <c r="R67" s="3"/>
      <c r="S67" s="3"/>
      <c r="T67" s="3"/>
      <c r="U67" s="3" t="s">
        <v>53</v>
      </c>
      <c r="V67" s="37"/>
      <c r="W67" s="40">
        <f>1</f>
        <v>1</v>
      </c>
    </row>
    <row r="68" spans="2:23" ht="16" thickBot="1" x14ac:dyDescent="0.4">
      <c r="B68" s="2">
        <v>3</v>
      </c>
      <c r="C68" s="30" t="s">
        <v>52</v>
      </c>
      <c r="D68" s="3"/>
      <c r="E68" s="3"/>
      <c r="F68" s="3"/>
      <c r="G68" s="3"/>
      <c r="H68" s="3"/>
      <c r="I68" s="3"/>
      <c r="J68" s="3"/>
      <c r="K68" s="3"/>
      <c r="L68" s="3"/>
      <c r="M68" s="3"/>
      <c r="N68" s="3"/>
      <c r="O68" s="3"/>
      <c r="P68" s="3" t="s">
        <v>5</v>
      </c>
      <c r="Q68" s="3"/>
      <c r="R68" s="3"/>
      <c r="S68" s="3"/>
      <c r="T68" s="3"/>
      <c r="U68" s="3" t="s">
        <v>55</v>
      </c>
      <c r="V68" s="37"/>
      <c r="W68" s="40">
        <f>1/5</f>
        <v>0.2</v>
      </c>
    </row>
    <row r="69" spans="2:23" ht="16" thickBot="1" x14ac:dyDescent="0.4">
      <c r="B69" s="2">
        <v>4</v>
      </c>
      <c r="C69" s="30" t="s">
        <v>52</v>
      </c>
      <c r="D69" s="3"/>
      <c r="E69" s="3"/>
      <c r="F69" s="3"/>
      <c r="G69" s="3"/>
      <c r="H69" s="3"/>
      <c r="I69" s="3"/>
      <c r="J69" s="3"/>
      <c r="K69" s="3"/>
      <c r="L69" s="3"/>
      <c r="M69" s="3"/>
      <c r="N69" s="3" t="s">
        <v>5</v>
      </c>
      <c r="O69" s="3"/>
      <c r="P69" s="3"/>
      <c r="Q69" s="3"/>
      <c r="R69" s="3"/>
      <c r="S69" s="3"/>
      <c r="T69" s="3"/>
      <c r="U69" s="3" t="s">
        <v>56</v>
      </c>
      <c r="V69" s="37"/>
      <c r="W69" s="40">
        <f>1/3</f>
        <v>0.33333333333333331</v>
      </c>
    </row>
    <row r="70" spans="2:23" ht="16" thickBot="1" x14ac:dyDescent="0.4">
      <c r="B70" s="2">
        <v>5</v>
      </c>
      <c r="C70" s="30" t="s">
        <v>54</v>
      </c>
      <c r="D70" s="3"/>
      <c r="E70" s="3"/>
      <c r="F70" s="3" t="s">
        <v>5</v>
      </c>
      <c r="G70" s="3"/>
      <c r="H70" s="3"/>
      <c r="I70" s="3"/>
      <c r="J70" s="3"/>
      <c r="K70" s="3"/>
      <c r="L70" s="3"/>
      <c r="M70" s="3"/>
      <c r="N70" s="3"/>
      <c r="O70" s="3"/>
      <c r="P70" s="3"/>
      <c r="Q70" s="3"/>
      <c r="R70" s="3"/>
      <c r="S70" s="3"/>
      <c r="T70" s="3"/>
      <c r="U70" s="3" t="s">
        <v>53</v>
      </c>
      <c r="V70" s="37"/>
      <c r="W70" s="40">
        <f>7</f>
        <v>7</v>
      </c>
    </row>
    <row r="71" spans="2:23" ht="16" thickBot="1" x14ac:dyDescent="0.4">
      <c r="B71" s="2">
        <v>6</v>
      </c>
      <c r="C71" s="30" t="s">
        <v>54</v>
      </c>
      <c r="D71" s="3"/>
      <c r="E71" s="3"/>
      <c r="F71" s="3"/>
      <c r="G71" s="3"/>
      <c r="H71" s="3"/>
      <c r="I71" s="3"/>
      <c r="J71" s="3" t="s">
        <v>5</v>
      </c>
      <c r="K71" s="3"/>
      <c r="L71" s="3"/>
      <c r="M71" s="3"/>
      <c r="N71" s="3"/>
      <c r="O71" s="3"/>
      <c r="P71" s="3"/>
      <c r="Q71" s="3"/>
      <c r="R71" s="3"/>
      <c r="S71" s="3"/>
      <c r="T71" s="3"/>
      <c r="U71" s="3" t="s">
        <v>55</v>
      </c>
      <c r="V71" s="37"/>
      <c r="W71" s="40">
        <f>3</f>
        <v>3</v>
      </c>
    </row>
    <row r="72" spans="2:23" ht="16" thickBot="1" x14ac:dyDescent="0.4">
      <c r="B72" s="2">
        <v>7</v>
      </c>
      <c r="C72" s="30" t="s">
        <v>54</v>
      </c>
      <c r="D72" s="3"/>
      <c r="E72" s="3"/>
      <c r="F72" s="3"/>
      <c r="G72" s="3"/>
      <c r="H72" s="3"/>
      <c r="I72" s="3"/>
      <c r="J72" s="3" t="s">
        <v>5</v>
      </c>
      <c r="K72" s="3"/>
      <c r="L72" s="3"/>
      <c r="M72" s="3"/>
      <c r="N72" s="3"/>
      <c r="O72" s="3"/>
      <c r="P72" s="3"/>
      <c r="Q72" s="3"/>
      <c r="R72" s="3"/>
      <c r="S72" s="3"/>
      <c r="T72" s="3"/>
      <c r="U72" s="3" t="s">
        <v>56</v>
      </c>
      <c r="V72" s="37"/>
      <c r="W72" s="40">
        <f>3</f>
        <v>3</v>
      </c>
    </row>
    <row r="73" spans="2:23" ht="16" thickBot="1" x14ac:dyDescent="0.4">
      <c r="B73" s="2">
        <v>8</v>
      </c>
      <c r="C73" s="30" t="s">
        <v>53</v>
      </c>
      <c r="D73" s="3"/>
      <c r="E73" s="3"/>
      <c r="F73" s="3"/>
      <c r="G73" s="3"/>
      <c r="H73" s="3"/>
      <c r="I73" s="3"/>
      <c r="J73" s="3"/>
      <c r="K73" s="3"/>
      <c r="L73" s="3"/>
      <c r="M73" s="3"/>
      <c r="N73" s="3"/>
      <c r="O73" s="3"/>
      <c r="P73" s="3" t="s">
        <v>5</v>
      </c>
      <c r="Q73" s="3"/>
      <c r="R73" s="3"/>
      <c r="S73" s="3"/>
      <c r="T73" s="3"/>
      <c r="U73" s="3" t="s">
        <v>55</v>
      </c>
      <c r="V73" s="37"/>
      <c r="W73" s="40">
        <f>1/5</f>
        <v>0.2</v>
      </c>
    </row>
    <row r="74" spans="2:23" ht="16" thickBot="1" x14ac:dyDescent="0.4">
      <c r="B74" s="2">
        <v>9</v>
      </c>
      <c r="C74" s="30" t="s">
        <v>53</v>
      </c>
      <c r="D74" s="3"/>
      <c r="E74" s="3"/>
      <c r="F74" s="3"/>
      <c r="G74" s="3"/>
      <c r="H74" s="3"/>
      <c r="I74" s="3"/>
      <c r="J74" s="3"/>
      <c r="K74" s="3"/>
      <c r="L74" s="3"/>
      <c r="M74" s="3"/>
      <c r="N74" s="3" t="s">
        <v>5</v>
      </c>
      <c r="O74" s="3"/>
      <c r="P74" s="3"/>
      <c r="Q74" s="3"/>
      <c r="R74" s="3"/>
      <c r="S74" s="3"/>
      <c r="T74" s="3"/>
      <c r="U74" s="3" t="s">
        <v>56</v>
      </c>
      <c r="V74" s="37"/>
      <c r="W74" s="40">
        <f>1/3</f>
        <v>0.33333333333333331</v>
      </c>
    </row>
    <row r="75" spans="2:23" ht="16" thickBot="1" x14ac:dyDescent="0.4">
      <c r="B75" s="2">
        <v>10</v>
      </c>
      <c r="C75" s="30" t="s">
        <v>55</v>
      </c>
      <c r="D75" s="3"/>
      <c r="E75" s="3"/>
      <c r="F75" s="3"/>
      <c r="G75" s="3"/>
      <c r="H75" s="3"/>
      <c r="I75" s="3"/>
      <c r="J75" s="3" t="s">
        <v>5</v>
      </c>
      <c r="K75" s="3"/>
      <c r="L75" s="3"/>
      <c r="M75" s="3"/>
      <c r="N75" s="3"/>
      <c r="O75" s="3"/>
      <c r="P75" s="3"/>
      <c r="Q75" s="3"/>
      <c r="R75" s="3"/>
      <c r="S75" s="3"/>
      <c r="T75" s="3"/>
      <c r="U75" s="3" t="s">
        <v>56</v>
      </c>
      <c r="V75" s="37"/>
      <c r="W75" s="40">
        <f>3</f>
        <v>3</v>
      </c>
    </row>
    <row r="76" spans="2:23" ht="15.5" x14ac:dyDescent="0.35">
      <c r="B76" s="37"/>
      <c r="C76" s="37"/>
      <c r="D76" s="37"/>
      <c r="E76" s="37"/>
      <c r="F76" s="37"/>
      <c r="G76" s="37"/>
      <c r="H76" s="37"/>
      <c r="I76" s="37"/>
      <c r="J76" s="37"/>
      <c r="K76" s="37"/>
      <c r="L76" s="37"/>
      <c r="M76" s="37"/>
      <c r="N76" s="37"/>
      <c r="O76" s="37"/>
      <c r="P76" s="37"/>
      <c r="Q76" s="37"/>
      <c r="R76" s="37"/>
      <c r="S76" s="37"/>
      <c r="T76" s="37"/>
      <c r="U76" s="37"/>
      <c r="V76" s="37"/>
      <c r="W76" s="37"/>
    </row>
    <row r="77" spans="2:23" ht="15.5" x14ac:dyDescent="0.35">
      <c r="B77" s="37"/>
      <c r="C77" s="37"/>
      <c r="D77" s="37"/>
      <c r="E77" s="37"/>
      <c r="F77" s="37"/>
      <c r="G77" s="37"/>
      <c r="H77" s="37"/>
      <c r="I77" s="37"/>
      <c r="J77" s="37"/>
      <c r="K77" s="37"/>
      <c r="L77" s="37"/>
      <c r="M77" s="37"/>
      <c r="N77" s="37"/>
      <c r="O77" s="37"/>
      <c r="P77" s="37"/>
      <c r="Q77" s="37"/>
      <c r="R77" s="37"/>
      <c r="S77" s="37"/>
      <c r="T77" s="37"/>
      <c r="U77" s="37"/>
      <c r="V77" s="37"/>
      <c r="W77" s="37"/>
    </row>
    <row r="78" spans="2:23" ht="16" thickBot="1" x14ac:dyDescent="0.4">
      <c r="B78" s="37"/>
      <c r="C78" s="37"/>
      <c r="D78" s="37"/>
      <c r="E78" s="37"/>
      <c r="F78" s="37"/>
      <c r="G78" s="37"/>
      <c r="H78" s="37"/>
      <c r="I78" s="37"/>
      <c r="J78" s="37"/>
      <c r="K78" s="37"/>
      <c r="L78" s="37"/>
      <c r="M78" s="37"/>
      <c r="N78" s="37"/>
      <c r="O78" s="37"/>
      <c r="P78" s="37"/>
      <c r="Q78" s="37"/>
      <c r="R78" s="37"/>
      <c r="S78" s="37"/>
      <c r="T78" s="37"/>
      <c r="U78" s="37"/>
      <c r="V78" s="37"/>
      <c r="W78" s="37"/>
    </row>
    <row r="79" spans="2:23" ht="16" thickBot="1" x14ac:dyDescent="0.4">
      <c r="B79" s="58" t="s">
        <v>0</v>
      </c>
      <c r="C79" s="58" t="s">
        <v>10</v>
      </c>
      <c r="D79" s="60" t="s">
        <v>2</v>
      </c>
      <c r="E79" s="61"/>
      <c r="F79" s="61"/>
      <c r="G79" s="61"/>
      <c r="H79" s="61"/>
      <c r="I79" s="61"/>
      <c r="J79" s="61"/>
      <c r="K79" s="61"/>
      <c r="L79" s="61"/>
      <c r="M79" s="61"/>
      <c r="N79" s="61"/>
      <c r="O79" s="61"/>
      <c r="P79" s="61"/>
      <c r="Q79" s="61"/>
      <c r="R79" s="61"/>
      <c r="S79" s="61"/>
      <c r="T79" s="62"/>
      <c r="U79" s="58" t="s">
        <v>10</v>
      </c>
      <c r="V79" s="37"/>
      <c r="W79" s="65" t="s">
        <v>3</v>
      </c>
    </row>
    <row r="80" spans="2:23" ht="16" thickBot="1" x14ac:dyDescent="0.4">
      <c r="B80" s="59"/>
      <c r="C80" s="59"/>
      <c r="D80" s="1">
        <v>9</v>
      </c>
      <c r="E80" s="1">
        <v>8</v>
      </c>
      <c r="F80" s="1">
        <v>7</v>
      </c>
      <c r="G80" s="1">
        <v>6</v>
      </c>
      <c r="H80" s="1">
        <v>5</v>
      </c>
      <c r="I80" s="1">
        <v>4</v>
      </c>
      <c r="J80" s="1">
        <v>3</v>
      </c>
      <c r="K80" s="1">
        <v>2</v>
      </c>
      <c r="L80" s="1">
        <v>1</v>
      </c>
      <c r="M80" s="1">
        <v>2</v>
      </c>
      <c r="N80" s="1">
        <v>3</v>
      </c>
      <c r="O80" s="1">
        <v>4</v>
      </c>
      <c r="P80" s="1">
        <v>5</v>
      </c>
      <c r="Q80" s="1">
        <v>6</v>
      </c>
      <c r="R80" s="1">
        <v>7</v>
      </c>
      <c r="S80" s="1">
        <v>8</v>
      </c>
      <c r="T80" s="1">
        <v>9</v>
      </c>
      <c r="U80" s="59"/>
      <c r="V80" s="37"/>
      <c r="W80" s="66"/>
    </row>
    <row r="81" spans="2:23" ht="16" thickBot="1" x14ac:dyDescent="0.4">
      <c r="B81" s="2">
        <v>1</v>
      </c>
      <c r="C81" s="30" t="s">
        <v>52</v>
      </c>
      <c r="D81" s="3"/>
      <c r="E81" s="3"/>
      <c r="F81" s="3"/>
      <c r="G81" s="3"/>
      <c r="H81" s="3"/>
      <c r="I81" s="3"/>
      <c r="J81" s="3"/>
      <c r="K81" s="3"/>
      <c r="L81" s="3"/>
      <c r="M81" s="3"/>
      <c r="N81" s="3"/>
      <c r="O81" s="3"/>
      <c r="P81" s="3" t="s">
        <v>5</v>
      </c>
      <c r="Q81" s="3"/>
      <c r="R81" s="3"/>
      <c r="S81" s="3"/>
      <c r="T81" s="3"/>
      <c r="U81" s="3" t="s">
        <v>54</v>
      </c>
      <c r="V81" s="37"/>
      <c r="W81" s="40">
        <f>1/5</f>
        <v>0.2</v>
      </c>
    </row>
    <row r="82" spans="2:23" ht="16" thickBot="1" x14ac:dyDescent="0.4">
      <c r="B82" s="2">
        <v>2</v>
      </c>
      <c r="C82" s="30" t="s">
        <v>52</v>
      </c>
      <c r="D82" s="3"/>
      <c r="E82" s="3"/>
      <c r="F82" s="3"/>
      <c r="G82" s="3"/>
      <c r="H82" s="3"/>
      <c r="I82" s="3"/>
      <c r="J82" s="3"/>
      <c r="K82" s="3"/>
      <c r="L82" s="3" t="s">
        <v>5</v>
      </c>
      <c r="M82" s="3"/>
      <c r="N82" s="3"/>
      <c r="O82" s="3"/>
      <c r="P82" s="3"/>
      <c r="Q82" s="3"/>
      <c r="R82" s="3"/>
      <c r="S82" s="3"/>
      <c r="T82" s="3"/>
      <c r="U82" s="3" t="s">
        <v>53</v>
      </c>
      <c r="V82" s="37"/>
      <c r="W82" s="40">
        <f>1</f>
        <v>1</v>
      </c>
    </row>
    <row r="83" spans="2:23" ht="16" thickBot="1" x14ac:dyDescent="0.4">
      <c r="B83" s="2">
        <v>3</v>
      </c>
      <c r="C83" s="30" t="s">
        <v>52</v>
      </c>
      <c r="D83" s="3"/>
      <c r="E83" s="3"/>
      <c r="F83" s="3"/>
      <c r="G83" s="3"/>
      <c r="H83" s="3"/>
      <c r="I83" s="3"/>
      <c r="J83" s="3"/>
      <c r="K83" s="3"/>
      <c r="L83" s="3"/>
      <c r="M83" s="3"/>
      <c r="N83" s="3"/>
      <c r="O83" s="3"/>
      <c r="P83" s="3"/>
      <c r="Q83" s="3"/>
      <c r="R83" s="3" t="s">
        <v>5</v>
      </c>
      <c r="S83" s="3"/>
      <c r="T83" s="3"/>
      <c r="U83" s="3" t="s">
        <v>55</v>
      </c>
      <c r="V83" s="37"/>
      <c r="W83" s="40">
        <f>1/7</f>
        <v>0.14285714285714285</v>
      </c>
    </row>
    <row r="84" spans="2:23" ht="16" thickBot="1" x14ac:dyDescent="0.4">
      <c r="B84" s="2">
        <v>4</v>
      </c>
      <c r="C84" s="30" t="s">
        <v>52</v>
      </c>
      <c r="D84" s="3"/>
      <c r="E84" s="3"/>
      <c r="F84" s="3"/>
      <c r="G84" s="3"/>
      <c r="H84" s="3"/>
      <c r="I84" s="3"/>
      <c r="J84" s="3"/>
      <c r="K84" s="3"/>
      <c r="L84" s="3"/>
      <c r="M84" s="3"/>
      <c r="N84" s="3" t="s">
        <v>5</v>
      </c>
      <c r="O84" s="3"/>
      <c r="P84" s="3"/>
      <c r="Q84" s="3"/>
      <c r="R84" s="3"/>
      <c r="S84" s="3"/>
      <c r="T84" s="3"/>
      <c r="U84" s="3" t="s">
        <v>56</v>
      </c>
      <c r="V84" s="37"/>
      <c r="W84" s="40">
        <f>1/3</f>
        <v>0.33333333333333331</v>
      </c>
    </row>
    <row r="85" spans="2:23" ht="16" thickBot="1" x14ac:dyDescent="0.4">
      <c r="B85" s="2">
        <v>5</v>
      </c>
      <c r="C85" s="30" t="s">
        <v>54</v>
      </c>
      <c r="D85" s="3"/>
      <c r="E85" s="3"/>
      <c r="F85" s="3" t="s">
        <v>5</v>
      </c>
      <c r="G85" s="3"/>
      <c r="H85" s="3"/>
      <c r="I85" s="3"/>
      <c r="J85" s="3"/>
      <c r="K85" s="3"/>
      <c r="L85" s="3"/>
      <c r="M85" s="3"/>
      <c r="N85" s="3"/>
      <c r="O85" s="3"/>
      <c r="P85" s="3"/>
      <c r="Q85" s="3"/>
      <c r="R85" s="3"/>
      <c r="S85" s="3"/>
      <c r="T85" s="3"/>
      <c r="U85" s="3" t="s">
        <v>53</v>
      </c>
      <c r="V85" s="37"/>
      <c r="W85" s="40">
        <f>7</f>
        <v>7</v>
      </c>
    </row>
    <row r="86" spans="2:23" ht="16" thickBot="1" x14ac:dyDescent="0.4">
      <c r="B86" s="2">
        <v>6</v>
      </c>
      <c r="C86" s="30" t="s">
        <v>54</v>
      </c>
      <c r="D86" s="3"/>
      <c r="E86" s="3"/>
      <c r="F86" s="3"/>
      <c r="G86" s="3"/>
      <c r="H86" s="3"/>
      <c r="I86" s="3"/>
      <c r="J86" s="3" t="s">
        <v>5</v>
      </c>
      <c r="K86" s="3"/>
      <c r="L86" s="3"/>
      <c r="M86" s="3"/>
      <c r="N86" s="3"/>
      <c r="O86" s="3"/>
      <c r="P86" s="3"/>
      <c r="Q86" s="3"/>
      <c r="R86" s="3"/>
      <c r="S86" s="3"/>
      <c r="T86" s="3"/>
      <c r="U86" s="3" t="s">
        <v>55</v>
      </c>
      <c r="V86" s="37"/>
      <c r="W86" s="40">
        <f>3</f>
        <v>3</v>
      </c>
    </row>
    <row r="87" spans="2:23" ht="16" thickBot="1" x14ac:dyDescent="0.4">
      <c r="B87" s="2">
        <v>7</v>
      </c>
      <c r="C87" s="30" t="s">
        <v>54</v>
      </c>
      <c r="D87" s="3"/>
      <c r="E87" s="3"/>
      <c r="F87" s="3"/>
      <c r="G87" s="3"/>
      <c r="H87" s="3"/>
      <c r="I87" s="3"/>
      <c r="J87" s="3" t="s">
        <v>5</v>
      </c>
      <c r="K87" s="3"/>
      <c r="L87" s="3"/>
      <c r="M87" s="3"/>
      <c r="N87" s="3"/>
      <c r="O87" s="3"/>
      <c r="P87" s="3"/>
      <c r="Q87" s="3"/>
      <c r="R87" s="3"/>
      <c r="S87" s="3"/>
      <c r="T87" s="3"/>
      <c r="U87" s="3" t="s">
        <v>56</v>
      </c>
      <c r="V87" s="37"/>
      <c r="W87" s="40">
        <f>3</f>
        <v>3</v>
      </c>
    </row>
    <row r="88" spans="2:23" ht="16" thickBot="1" x14ac:dyDescent="0.4">
      <c r="B88" s="2">
        <v>8</v>
      </c>
      <c r="C88" s="30" t="s">
        <v>53</v>
      </c>
      <c r="D88" s="3"/>
      <c r="E88" s="3"/>
      <c r="F88" s="3"/>
      <c r="G88" s="3"/>
      <c r="H88" s="3"/>
      <c r="I88" s="3"/>
      <c r="J88" s="3"/>
      <c r="K88" s="3"/>
      <c r="L88" s="3"/>
      <c r="M88" s="3"/>
      <c r="N88" s="3"/>
      <c r="O88" s="3"/>
      <c r="P88" s="3" t="s">
        <v>5</v>
      </c>
      <c r="Q88" s="3"/>
      <c r="R88" s="3"/>
      <c r="S88" s="3"/>
      <c r="T88" s="3"/>
      <c r="U88" s="3" t="s">
        <v>55</v>
      </c>
      <c r="V88" s="37"/>
      <c r="W88" s="40">
        <f>1/5</f>
        <v>0.2</v>
      </c>
    </row>
    <row r="89" spans="2:23" ht="16" thickBot="1" x14ac:dyDescent="0.4">
      <c r="B89" s="2">
        <v>9</v>
      </c>
      <c r="C89" s="30" t="s">
        <v>53</v>
      </c>
      <c r="D89" s="3"/>
      <c r="E89" s="3"/>
      <c r="F89" s="3"/>
      <c r="G89" s="3"/>
      <c r="H89" s="3"/>
      <c r="I89" s="3"/>
      <c r="J89" s="3"/>
      <c r="K89" s="3"/>
      <c r="L89" s="3"/>
      <c r="M89" s="3"/>
      <c r="N89" s="3" t="s">
        <v>5</v>
      </c>
      <c r="O89" s="3"/>
      <c r="P89" s="3"/>
      <c r="Q89" s="3"/>
      <c r="R89" s="3"/>
      <c r="S89" s="3"/>
      <c r="T89" s="3"/>
      <c r="U89" s="3" t="s">
        <v>56</v>
      </c>
      <c r="V89" s="37"/>
      <c r="W89" s="40">
        <f>1/3</f>
        <v>0.33333333333333331</v>
      </c>
    </row>
    <row r="90" spans="2:23" ht="16" thickBot="1" x14ac:dyDescent="0.4">
      <c r="B90" s="2">
        <v>10</v>
      </c>
      <c r="C90" s="30" t="s">
        <v>55</v>
      </c>
      <c r="D90" s="3"/>
      <c r="E90" s="3"/>
      <c r="F90" s="3"/>
      <c r="G90" s="3"/>
      <c r="H90" s="3"/>
      <c r="I90" s="3"/>
      <c r="J90" s="3" t="s">
        <v>5</v>
      </c>
      <c r="K90" s="3"/>
      <c r="L90" s="3"/>
      <c r="M90" s="3"/>
      <c r="N90" s="3"/>
      <c r="O90" s="3"/>
      <c r="P90" s="3"/>
      <c r="Q90" s="3"/>
      <c r="R90" s="3"/>
      <c r="S90" s="3"/>
      <c r="T90" s="3"/>
      <c r="U90" s="3" t="s">
        <v>56</v>
      </c>
      <c r="V90" s="37"/>
      <c r="W90" s="40">
        <f>3</f>
        <v>3</v>
      </c>
    </row>
  </sheetData>
  <mergeCells count="44">
    <mergeCell ref="Z25:AA25"/>
    <mergeCell ref="AC23:AI23"/>
    <mergeCell ref="AC24:AI24"/>
    <mergeCell ref="AC25:AI25"/>
    <mergeCell ref="Z19:AA19"/>
    <mergeCell ref="Z20:AA20"/>
    <mergeCell ref="Z21:AA21"/>
    <mergeCell ref="Z22:AA22"/>
    <mergeCell ref="Z23:AA23"/>
    <mergeCell ref="AC20:AI20"/>
    <mergeCell ref="AC21:AI21"/>
    <mergeCell ref="AC22:AI22"/>
    <mergeCell ref="AC19:AI19"/>
    <mergeCell ref="Z24:AA24"/>
    <mergeCell ref="B64:B65"/>
    <mergeCell ref="C64:C65"/>
    <mergeCell ref="D64:T64"/>
    <mergeCell ref="U64:U65"/>
    <mergeCell ref="W64:W65"/>
    <mergeCell ref="B79:B80"/>
    <mergeCell ref="C79:C80"/>
    <mergeCell ref="D79:T79"/>
    <mergeCell ref="U79:U80"/>
    <mergeCell ref="W79:W80"/>
    <mergeCell ref="D34:T34"/>
    <mergeCell ref="U49:U50"/>
    <mergeCell ref="W49:W50"/>
    <mergeCell ref="D49:T49"/>
    <mergeCell ref="B49:B50"/>
    <mergeCell ref="C49:C50"/>
    <mergeCell ref="B34:B35"/>
    <mergeCell ref="C34:C35"/>
    <mergeCell ref="U34:U35"/>
    <mergeCell ref="W34:W35"/>
    <mergeCell ref="B19:B20"/>
    <mergeCell ref="C19:C20"/>
    <mergeCell ref="W19:W20"/>
    <mergeCell ref="U19:U20"/>
    <mergeCell ref="D19:T19"/>
    <mergeCell ref="B4:B5"/>
    <mergeCell ref="C4:C5"/>
    <mergeCell ref="D4:T4"/>
    <mergeCell ref="U4:U5"/>
    <mergeCell ref="W4:W5"/>
  </mergeCells>
  <pageMargins left="0.7" right="0.7" top="0.75" bottom="0.75" header="0.3" footer="0.3"/>
  <pageSetup paperSize="9" orientation="portrait" r:id="rId1"/>
  <ignoredErrors>
    <ignoredError sqref="W67 W37 W82 W7:W8" formula="1"/>
  </ignoredError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E08606-F670-47A6-A77F-7BA0CB1122BD}">
  <dimension ref="A1:U142"/>
  <sheetViews>
    <sheetView topLeftCell="A105" zoomScale="44" zoomScaleNormal="100" workbookViewId="0">
      <selection activeCell="Y138" sqref="Y138"/>
    </sheetView>
  </sheetViews>
  <sheetFormatPr defaultRowHeight="14.5" x14ac:dyDescent="0.35"/>
  <cols>
    <col min="1" max="1" width="9.26953125" style="33" bestFit="1" customWidth="1"/>
    <col min="3" max="3" width="11.54296875" customWidth="1"/>
    <col min="4" max="6" width="10.54296875" customWidth="1"/>
    <col min="7" max="7" width="10.81640625" customWidth="1"/>
    <col min="8" max="8" width="10.54296875" customWidth="1"/>
    <col min="10" max="10" width="11.7265625" customWidth="1"/>
    <col min="11" max="18" width="10.54296875" customWidth="1"/>
    <col min="19" max="19" width="9.54296875" customWidth="1"/>
    <col min="20" max="20" width="11.1796875" customWidth="1"/>
    <col min="21" max="21" width="14.81640625" customWidth="1"/>
  </cols>
  <sheetData>
    <row r="1" spans="3:21" s="33" customFormat="1" x14ac:dyDescent="0.35"/>
    <row r="2" spans="3:21" s="33" customFormat="1" x14ac:dyDescent="0.35">
      <c r="C2" s="28" t="s">
        <v>0</v>
      </c>
      <c r="D2" s="100" t="s">
        <v>75</v>
      </c>
      <c r="E2" s="100"/>
      <c r="F2" s="100"/>
      <c r="G2" s="100" t="s">
        <v>76</v>
      </c>
      <c r="H2" s="100"/>
      <c r="I2" s="100"/>
      <c r="J2" s="100" t="s">
        <v>77</v>
      </c>
      <c r="K2" s="100"/>
      <c r="L2" s="100"/>
      <c r="M2" s="28" t="s">
        <v>78</v>
      </c>
    </row>
    <row r="3" spans="3:21" s="33" customFormat="1" x14ac:dyDescent="0.35">
      <c r="C3" s="28">
        <v>1</v>
      </c>
      <c r="D3" s="100" t="s">
        <v>79</v>
      </c>
      <c r="E3" s="100"/>
      <c r="F3" s="100"/>
      <c r="G3" s="100" t="s">
        <v>4</v>
      </c>
      <c r="H3" s="100"/>
      <c r="I3" s="100"/>
      <c r="J3" s="100" t="s">
        <v>84</v>
      </c>
      <c r="K3" s="100"/>
      <c r="L3" s="100"/>
      <c r="M3" s="28"/>
    </row>
    <row r="4" spans="3:21" s="33" customFormat="1" x14ac:dyDescent="0.35">
      <c r="C4" s="28">
        <v>2</v>
      </c>
      <c r="D4" s="100" t="s">
        <v>80</v>
      </c>
      <c r="E4" s="100"/>
      <c r="F4" s="100"/>
      <c r="G4" s="100" t="s">
        <v>6</v>
      </c>
      <c r="H4" s="100"/>
      <c r="I4" s="100"/>
      <c r="J4" s="100" t="s">
        <v>85</v>
      </c>
      <c r="K4" s="100"/>
      <c r="L4" s="100"/>
      <c r="M4" s="28"/>
    </row>
    <row r="5" spans="3:21" s="33" customFormat="1" x14ac:dyDescent="0.35">
      <c r="C5" s="28">
        <v>3</v>
      </c>
      <c r="D5" s="100" t="s">
        <v>81</v>
      </c>
      <c r="E5" s="100"/>
      <c r="F5" s="100"/>
      <c r="G5" s="100" t="s">
        <v>14</v>
      </c>
      <c r="H5" s="100"/>
      <c r="I5" s="100"/>
      <c r="J5" s="100" t="s">
        <v>85</v>
      </c>
      <c r="K5" s="100"/>
      <c r="L5" s="100"/>
      <c r="M5" s="28"/>
    </row>
    <row r="6" spans="3:21" s="33" customFormat="1" x14ac:dyDescent="0.35">
      <c r="C6" s="28">
        <v>4</v>
      </c>
      <c r="D6" s="100" t="s">
        <v>82</v>
      </c>
      <c r="E6" s="100"/>
      <c r="F6" s="100"/>
      <c r="G6" s="100" t="s">
        <v>86</v>
      </c>
      <c r="H6" s="100"/>
      <c r="I6" s="100"/>
      <c r="J6" s="100" t="s">
        <v>85</v>
      </c>
      <c r="K6" s="100"/>
      <c r="L6" s="100"/>
      <c r="M6" s="28"/>
    </row>
    <row r="7" spans="3:21" s="33" customFormat="1" x14ac:dyDescent="0.35">
      <c r="C7" s="28">
        <v>5</v>
      </c>
      <c r="D7" s="100" t="s">
        <v>83</v>
      </c>
      <c r="E7" s="100"/>
      <c r="F7" s="100"/>
      <c r="G7" s="100" t="s">
        <v>10</v>
      </c>
      <c r="H7" s="100"/>
      <c r="I7" s="100"/>
      <c r="J7" s="100" t="s">
        <v>85</v>
      </c>
      <c r="K7" s="100"/>
      <c r="L7" s="100"/>
      <c r="M7" s="28"/>
    </row>
    <row r="8" spans="3:21" s="33" customFormat="1" x14ac:dyDescent="0.35"/>
    <row r="9" spans="3:21" s="33" customFormat="1" x14ac:dyDescent="0.35"/>
    <row r="11" spans="3:21" ht="21" customHeight="1" x14ac:dyDescent="0.35">
      <c r="C11" s="72" t="s">
        <v>13</v>
      </c>
      <c r="D11" s="73"/>
      <c r="E11" s="73"/>
      <c r="F11" s="73"/>
      <c r="G11" s="73"/>
      <c r="H11" s="74"/>
      <c r="J11" s="86" t="s">
        <v>16</v>
      </c>
      <c r="K11" s="86"/>
      <c r="L11" s="86"/>
      <c r="M11" s="86"/>
      <c r="N11" s="86"/>
      <c r="O11" s="86"/>
      <c r="P11" s="86"/>
      <c r="Q11" s="86"/>
      <c r="R11" s="86"/>
      <c r="S11" s="26"/>
      <c r="T11" s="81" t="s">
        <v>28</v>
      </c>
      <c r="U11" s="82"/>
    </row>
    <row r="12" spans="3:21" ht="14.5" customHeight="1" x14ac:dyDescent="0.35">
      <c r="C12" s="75"/>
      <c r="D12" s="76"/>
      <c r="E12" s="76"/>
      <c r="F12" s="76"/>
      <c r="G12" s="76"/>
      <c r="H12" s="77"/>
      <c r="J12" s="86"/>
      <c r="K12" s="86"/>
      <c r="L12" s="86"/>
      <c r="M12" s="86"/>
      <c r="N12" s="86"/>
      <c r="O12" s="86"/>
      <c r="P12" s="86"/>
      <c r="Q12" s="86"/>
      <c r="R12" s="86"/>
      <c r="S12" s="26"/>
      <c r="T12" s="83"/>
      <c r="U12" s="84"/>
    </row>
    <row r="13" spans="3:21" ht="29" x14ac:dyDescent="0.35">
      <c r="C13" s="4"/>
      <c r="D13" s="5" t="s">
        <v>4</v>
      </c>
      <c r="E13" s="5" t="s">
        <v>6</v>
      </c>
      <c r="F13" s="5" t="s">
        <v>14</v>
      </c>
      <c r="G13" s="5" t="s">
        <v>9</v>
      </c>
      <c r="H13" s="5" t="s">
        <v>10</v>
      </c>
      <c r="J13" s="5"/>
      <c r="K13" s="5" t="s">
        <v>4</v>
      </c>
      <c r="L13" s="5" t="s">
        <v>6</v>
      </c>
      <c r="M13" s="5" t="s">
        <v>14</v>
      </c>
      <c r="N13" s="5" t="s">
        <v>9</v>
      </c>
      <c r="O13" s="5" t="s">
        <v>10</v>
      </c>
      <c r="P13" s="11" t="s">
        <v>17</v>
      </c>
      <c r="Q13" s="24" t="s">
        <v>26</v>
      </c>
      <c r="R13" s="5" t="s">
        <v>51</v>
      </c>
      <c r="T13" s="12" t="s">
        <v>29</v>
      </c>
      <c r="U13" s="12" t="s">
        <v>30</v>
      </c>
    </row>
    <row r="14" spans="3:21" x14ac:dyDescent="0.35">
      <c r="C14" s="4" t="s">
        <v>4</v>
      </c>
      <c r="D14" s="6">
        <v>1</v>
      </c>
      <c r="E14" s="7">
        <f>1/D15</f>
        <v>1</v>
      </c>
      <c r="F14" s="7">
        <f>1/D16</f>
        <v>5</v>
      </c>
      <c r="G14" s="7">
        <f>1/D17</f>
        <v>1</v>
      </c>
      <c r="H14" s="7">
        <f>1/D18</f>
        <v>5</v>
      </c>
      <c r="J14" s="13" t="s">
        <v>4</v>
      </c>
      <c r="K14" s="14">
        <f>D14/$D$19</f>
        <v>0.29411764705882348</v>
      </c>
      <c r="L14" s="14">
        <f>E14/$E$19</f>
        <v>0.3428571428571428</v>
      </c>
      <c r="M14" s="14">
        <f>F14/$F$19</f>
        <v>0.33333333333333331</v>
      </c>
      <c r="N14" s="14">
        <f>G14/$G$19</f>
        <v>0.17647058823529413</v>
      </c>
      <c r="O14" s="14">
        <f>H14/$H$19</f>
        <v>0.375</v>
      </c>
      <c r="P14" s="14">
        <f>SUM(K14:O14)</f>
        <v>1.5217787114845938</v>
      </c>
      <c r="Q14" s="14">
        <f>P14/5</f>
        <v>0.30435574229691875</v>
      </c>
      <c r="R14" s="14">
        <f>Q14*D19</f>
        <v>1.0348095238095238</v>
      </c>
      <c r="S14" s="25"/>
      <c r="T14" s="28">
        <v>1</v>
      </c>
      <c r="U14" s="28">
        <v>0</v>
      </c>
    </row>
    <row r="15" spans="3:21" x14ac:dyDescent="0.35">
      <c r="C15" s="4" t="s">
        <v>6</v>
      </c>
      <c r="D15" s="8">
        <f>KRITERIA!W6</f>
        <v>1</v>
      </c>
      <c r="E15" s="6">
        <v>1</v>
      </c>
      <c r="F15" s="7">
        <f>1/E16</f>
        <v>3</v>
      </c>
      <c r="G15" s="7">
        <f>1/E17</f>
        <v>3</v>
      </c>
      <c r="H15" s="7">
        <f>1/E18</f>
        <v>4</v>
      </c>
      <c r="J15" s="13" t="s">
        <v>6</v>
      </c>
      <c r="K15" s="14">
        <f t="shared" ref="K15:K18" si="0">D15/$D$19</f>
        <v>0.29411764705882348</v>
      </c>
      <c r="L15" s="14">
        <f t="shared" ref="L15:L18" si="1">E15/$E$19</f>
        <v>0.3428571428571428</v>
      </c>
      <c r="M15" s="14">
        <f t="shared" ref="M15:M18" si="2">F15/$F$19</f>
        <v>0.2</v>
      </c>
      <c r="N15" s="14">
        <f t="shared" ref="N15:N18" si="3">G15/$G$19</f>
        <v>0.52941176470588236</v>
      </c>
      <c r="O15" s="14">
        <f t="shared" ref="O15:O18" si="4">H15/$H$19</f>
        <v>0.3</v>
      </c>
      <c r="P15" s="14">
        <f t="shared" ref="P15:P18" si="5">SUM(K15:O15)</f>
        <v>1.6663865546218488</v>
      </c>
      <c r="Q15" s="14">
        <f t="shared" ref="Q15:Q17" si="6">P15/5</f>
        <v>0.33327731092436974</v>
      </c>
      <c r="R15" s="14">
        <f>Q15*E19</f>
        <v>0.97205882352941186</v>
      </c>
      <c r="T15" s="28">
        <v>2</v>
      </c>
      <c r="U15" s="28">
        <v>0</v>
      </c>
    </row>
    <row r="16" spans="3:21" x14ac:dyDescent="0.35">
      <c r="C16" s="4" t="s">
        <v>14</v>
      </c>
      <c r="D16" s="34">
        <f>KRITERIA!W7</f>
        <v>0.2</v>
      </c>
      <c r="E16" s="8">
        <f>KRITERIA!W10</f>
        <v>0.33333333333333331</v>
      </c>
      <c r="F16" s="6">
        <v>1</v>
      </c>
      <c r="G16" s="7">
        <f>1/F17</f>
        <v>0.33333333333333331</v>
      </c>
      <c r="H16" s="7">
        <f>1/F18</f>
        <v>0.33333333333333331</v>
      </c>
      <c r="J16" s="13" t="s">
        <v>14</v>
      </c>
      <c r="K16" s="14">
        <f t="shared" si="0"/>
        <v>5.8823529411764705E-2</v>
      </c>
      <c r="L16" s="14">
        <f t="shared" si="1"/>
        <v>0.11428571428571427</v>
      </c>
      <c r="M16" s="14">
        <f t="shared" si="2"/>
        <v>6.6666666666666666E-2</v>
      </c>
      <c r="N16" s="14">
        <f t="shared" si="3"/>
        <v>5.8823529411764712E-2</v>
      </c>
      <c r="O16" s="14">
        <f t="shared" si="4"/>
        <v>2.4999999999999998E-2</v>
      </c>
      <c r="P16" s="14">
        <f t="shared" si="5"/>
        <v>0.32359943977591038</v>
      </c>
      <c r="Q16" s="14">
        <f t="shared" si="6"/>
        <v>6.4719887955182076E-2</v>
      </c>
      <c r="R16" s="14">
        <f>Q16*F19</f>
        <v>0.9707983193277312</v>
      </c>
      <c r="T16" s="28">
        <v>3</v>
      </c>
      <c r="U16" s="28">
        <v>0.57999999999999996</v>
      </c>
    </row>
    <row r="17" spans="3:21" x14ac:dyDescent="0.35">
      <c r="C17" s="4" t="s">
        <v>9</v>
      </c>
      <c r="D17" s="34">
        <f>KRITERIA!W8</f>
        <v>1</v>
      </c>
      <c r="E17" s="34">
        <f>KRITERIA!W11</f>
        <v>0.33333333333333331</v>
      </c>
      <c r="F17" s="8">
        <f>KRITERIA!W13</f>
        <v>3</v>
      </c>
      <c r="G17" s="6">
        <v>1</v>
      </c>
      <c r="H17" s="7">
        <f>1/G18</f>
        <v>3</v>
      </c>
      <c r="J17" s="13" t="s">
        <v>9</v>
      </c>
      <c r="K17" s="14">
        <f t="shared" si="0"/>
        <v>0.29411764705882348</v>
      </c>
      <c r="L17" s="14">
        <f t="shared" si="1"/>
        <v>0.11428571428571427</v>
      </c>
      <c r="M17" s="14">
        <f t="shared" si="2"/>
        <v>0.2</v>
      </c>
      <c r="N17" s="14">
        <f t="shared" si="3"/>
        <v>0.17647058823529413</v>
      </c>
      <c r="O17" s="14">
        <f t="shared" si="4"/>
        <v>0.22499999999999998</v>
      </c>
      <c r="P17" s="14">
        <f t="shared" si="5"/>
        <v>1.0098739495798319</v>
      </c>
      <c r="Q17" s="14">
        <f t="shared" si="6"/>
        <v>0.20197478991596637</v>
      </c>
      <c r="R17" s="14">
        <f>Q17*G19</f>
        <v>1.1445238095238093</v>
      </c>
      <c r="T17" s="28">
        <v>4</v>
      </c>
      <c r="U17" s="28">
        <v>0.9</v>
      </c>
    </row>
    <row r="18" spans="3:21" x14ac:dyDescent="0.35">
      <c r="C18" s="4" t="s">
        <v>10</v>
      </c>
      <c r="D18" s="34">
        <f>KRITERIA!W9</f>
        <v>0.2</v>
      </c>
      <c r="E18" s="34">
        <f>KRITERIA!W12</f>
        <v>0.25</v>
      </c>
      <c r="F18" s="34">
        <f>KRITERIA!W14</f>
        <v>3</v>
      </c>
      <c r="G18" s="8">
        <f>KRITERIA!W15</f>
        <v>0.33333333333333331</v>
      </c>
      <c r="H18" s="6">
        <v>1</v>
      </c>
      <c r="J18" s="13" t="s">
        <v>10</v>
      </c>
      <c r="K18" s="14">
        <f t="shared" si="0"/>
        <v>5.8823529411764705E-2</v>
      </c>
      <c r="L18" s="14">
        <f t="shared" si="1"/>
        <v>8.5714285714285701E-2</v>
      </c>
      <c r="M18" s="14">
        <f t="shared" si="2"/>
        <v>0.2</v>
      </c>
      <c r="N18" s="14">
        <f t="shared" si="3"/>
        <v>5.8823529411764712E-2</v>
      </c>
      <c r="O18" s="14">
        <f t="shared" si="4"/>
        <v>7.4999999999999997E-2</v>
      </c>
      <c r="P18" s="14">
        <f t="shared" si="5"/>
        <v>0.47836134453781515</v>
      </c>
      <c r="Q18" s="14">
        <f>P18/5</f>
        <v>9.5672268907563029E-2</v>
      </c>
      <c r="R18" s="14">
        <f>Q18*H19</f>
        <v>1.2756302521008405</v>
      </c>
      <c r="T18" s="28">
        <v>5</v>
      </c>
      <c r="U18" s="28">
        <v>1.1200000000000001</v>
      </c>
    </row>
    <row r="19" spans="3:21" x14ac:dyDescent="0.35">
      <c r="C19" s="9" t="s">
        <v>15</v>
      </c>
      <c r="D19" s="10">
        <f>SUM(D14:D18)</f>
        <v>3.4000000000000004</v>
      </c>
      <c r="E19" s="10">
        <f t="shared" ref="E19:H19" si="7">SUM(E14:E18)</f>
        <v>2.916666666666667</v>
      </c>
      <c r="F19" s="10">
        <f t="shared" si="7"/>
        <v>15</v>
      </c>
      <c r="G19" s="10">
        <f t="shared" si="7"/>
        <v>5.6666666666666661</v>
      </c>
      <c r="H19" s="10">
        <f t="shared" si="7"/>
        <v>13.333333333333334</v>
      </c>
      <c r="J19" s="89" t="s">
        <v>15</v>
      </c>
      <c r="K19" s="90"/>
      <c r="L19" s="90"/>
      <c r="M19" s="90"/>
      <c r="N19" s="90"/>
      <c r="O19" s="90"/>
      <c r="P19" s="91"/>
      <c r="Q19" s="16">
        <f t="shared" ref="Q19" si="8">SUM(Q14:Q18)</f>
        <v>1</v>
      </c>
      <c r="R19" s="16">
        <f t="shared" ref="R19" si="9">SUM(R14:R18)</f>
        <v>5.3978207282913164</v>
      </c>
      <c r="T19" s="28">
        <v>6</v>
      </c>
      <c r="U19" s="28">
        <v>1.24</v>
      </c>
    </row>
    <row r="20" spans="3:21" x14ac:dyDescent="0.35">
      <c r="J20" s="18" t="s">
        <v>27</v>
      </c>
      <c r="K20" s="6">
        <f>R19</f>
        <v>5.3978207282913164</v>
      </c>
      <c r="O20" s="29"/>
      <c r="P20" s="29"/>
      <c r="Q20" s="29"/>
      <c r="T20" s="28">
        <v>7</v>
      </c>
      <c r="U20" s="28">
        <v>1.32</v>
      </c>
    </row>
    <row r="21" spans="3:21" x14ac:dyDescent="0.35">
      <c r="E21" s="17"/>
      <c r="J21" s="18" t="s">
        <v>19</v>
      </c>
      <c r="K21" s="6">
        <f>(R19-5)/(5-1)</f>
        <v>9.9455182072829107E-2</v>
      </c>
      <c r="Q21" s="17"/>
      <c r="R21" s="19"/>
      <c r="T21" s="28">
        <v>8</v>
      </c>
      <c r="U21" s="28">
        <v>1.41</v>
      </c>
    </row>
    <row r="22" spans="3:21" x14ac:dyDescent="0.35">
      <c r="J22" s="20" t="s">
        <v>20</v>
      </c>
      <c r="K22" s="21">
        <v>1.1200000000000001</v>
      </c>
      <c r="L22" s="85"/>
      <c r="M22" s="85"/>
      <c r="O22" s="78" t="s">
        <v>18</v>
      </c>
      <c r="P22" s="78"/>
      <c r="Q22" s="78"/>
      <c r="R22" s="19"/>
      <c r="T22" s="28">
        <v>9</v>
      </c>
      <c r="U22" s="28">
        <v>1.45</v>
      </c>
    </row>
    <row r="23" spans="3:21" x14ac:dyDescent="0.35">
      <c r="J23" s="22" t="s">
        <v>21</v>
      </c>
      <c r="K23" s="10">
        <f>K21/K22</f>
        <v>8.8799269707883127E-2</v>
      </c>
      <c r="L23" s="78" t="str">
        <f>IF(K23&lt;0.1,"KONSISTEN","TIDAK KONSISTEN")</f>
        <v>KONSISTEN</v>
      </c>
      <c r="M23" s="78"/>
      <c r="O23" s="13" t="s">
        <v>4</v>
      </c>
      <c r="P23" s="79">
        <f t="shared" ref="P23:P28" si="10">Q14*100%</f>
        <v>0.30435574229691875</v>
      </c>
      <c r="Q23" s="80"/>
      <c r="R23" s="19"/>
      <c r="T23" s="28">
        <v>10</v>
      </c>
      <c r="U23" s="28">
        <v>1.49</v>
      </c>
    </row>
    <row r="24" spans="3:21" x14ac:dyDescent="0.35">
      <c r="J24" s="87" t="s">
        <v>22</v>
      </c>
      <c r="K24" s="87"/>
      <c r="L24" s="88" t="s">
        <v>23</v>
      </c>
      <c r="M24" s="88"/>
      <c r="O24" s="13" t="s">
        <v>6</v>
      </c>
      <c r="P24" s="79">
        <f t="shared" si="10"/>
        <v>0.33327731092436974</v>
      </c>
      <c r="Q24" s="80"/>
      <c r="R24" s="19"/>
      <c r="T24" s="28">
        <v>11</v>
      </c>
      <c r="U24" s="28">
        <v>1.51</v>
      </c>
    </row>
    <row r="25" spans="3:21" x14ac:dyDescent="0.35">
      <c r="J25" s="88" t="s">
        <v>24</v>
      </c>
      <c r="K25" s="88"/>
      <c r="L25" s="88" t="s">
        <v>25</v>
      </c>
      <c r="M25" s="88"/>
      <c r="O25" s="13" t="s">
        <v>14</v>
      </c>
      <c r="P25" s="79">
        <f t="shared" si="10"/>
        <v>6.4719887955182076E-2</v>
      </c>
      <c r="Q25" s="80"/>
      <c r="R25" s="19"/>
    </row>
    <row r="26" spans="3:21" x14ac:dyDescent="0.35">
      <c r="J26" s="27"/>
      <c r="K26" s="27"/>
      <c r="L26" s="23"/>
      <c r="M26" s="23"/>
      <c r="O26" s="13" t="s">
        <v>9</v>
      </c>
      <c r="P26" s="79">
        <f t="shared" si="10"/>
        <v>0.20197478991596637</v>
      </c>
      <c r="Q26" s="80"/>
      <c r="R26" s="19"/>
    </row>
    <row r="27" spans="3:21" x14ac:dyDescent="0.35">
      <c r="J27" s="23"/>
      <c r="K27" s="23"/>
      <c r="O27" s="13" t="s">
        <v>10</v>
      </c>
      <c r="P27" s="79">
        <f t="shared" si="10"/>
        <v>9.5672268907563029E-2</v>
      </c>
      <c r="Q27" s="80"/>
      <c r="R27" s="19"/>
    </row>
    <row r="28" spans="3:21" x14ac:dyDescent="0.35">
      <c r="O28" s="15" t="s">
        <v>15</v>
      </c>
      <c r="P28" s="79">
        <f t="shared" si="10"/>
        <v>1</v>
      </c>
      <c r="Q28" s="80"/>
    </row>
    <row r="31" spans="3:21" ht="21" x14ac:dyDescent="0.35">
      <c r="C31" s="72" t="s">
        <v>40</v>
      </c>
      <c r="D31" s="73"/>
      <c r="E31" s="73"/>
      <c r="F31" s="73"/>
      <c r="G31" s="73"/>
      <c r="H31" s="74"/>
      <c r="J31" s="72" t="s">
        <v>41</v>
      </c>
      <c r="K31" s="73"/>
      <c r="L31" s="73"/>
      <c r="M31" s="73"/>
      <c r="N31" s="73"/>
      <c r="O31" s="73"/>
      <c r="P31" s="73"/>
      <c r="Q31" s="73"/>
      <c r="R31" s="74"/>
      <c r="S31" s="26"/>
      <c r="T31" s="81" t="s">
        <v>28</v>
      </c>
      <c r="U31" s="82"/>
    </row>
    <row r="32" spans="3:21" ht="16" customHeight="1" x14ac:dyDescent="0.35">
      <c r="C32" s="75"/>
      <c r="D32" s="76"/>
      <c r="E32" s="76"/>
      <c r="F32" s="76"/>
      <c r="G32" s="76"/>
      <c r="H32" s="77"/>
      <c r="J32" s="75"/>
      <c r="K32" s="76"/>
      <c r="L32" s="76"/>
      <c r="M32" s="76"/>
      <c r="N32" s="76"/>
      <c r="O32" s="76"/>
      <c r="P32" s="76"/>
      <c r="Q32" s="76"/>
      <c r="R32" s="77"/>
      <c r="S32" s="26"/>
      <c r="T32" s="83"/>
      <c r="U32" s="84"/>
    </row>
    <row r="33" spans="3:21" ht="29" x14ac:dyDescent="0.35">
      <c r="C33" s="5" t="s">
        <v>32</v>
      </c>
      <c r="D33" s="5" t="s">
        <v>31</v>
      </c>
      <c r="E33" s="5" t="s">
        <v>33</v>
      </c>
      <c r="F33" s="5" t="s">
        <v>34</v>
      </c>
      <c r="G33" s="5" t="s">
        <v>35</v>
      </c>
      <c r="H33" s="5" t="s">
        <v>36</v>
      </c>
      <c r="J33" s="5" t="s">
        <v>32</v>
      </c>
      <c r="K33" s="5" t="s">
        <v>31</v>
      </c>
      <c r="L33" s="5" t="s">
        <v>33</v>
      </c>
      <c r="M33" s="5" t="s">
        <v>34</v>
      </c>
      <c r="N33" s="5" t="s">
        <v>35</v>
      </c>
      <c r="O33" s="5" t="s">
        <v>36</v>
      </c>
      <c r="P33" s="11" t="s">
        <v>17</v>
      </c>
      <c r="Q33" s="24" t="s">
        <v>26</v>
      </c>
      <c r="R33" s="5" t="s">
        <v>51</v>
      </c>
      <c r="T33" s="12" t="s">
        <v>29</v>
      </c>
      <c r="U33" s="12" t="s">
        <v>30</v>
      </c>
    </row>
    <row r="34" spans="3:21" x14ac:dyDescent="0.35">
      <c r="C34" s="4" t="s">
        <v>31</v>
      </c>
      <c r="D34" s="6">
        <v>1</v>
      </c>
      <c r="E34" s="7">
        <f>1/D35</f>
        <v>0.2</v>
      </c>
      <c r="F34" s="7">
        <f>1/D36</f>
        <v>1</v>
      </c>
      <c r="G34" s="7">
        <f>1/D37</f>
        <v>0.33333333333333331</v>
      </c>
      <c r="H34" s="7">
        <f>1/D38</f>
        <v>0.33333333333333331</v>
      </c>
      <c r="J34" s="4" t="s">
        <v>31</v>
      </c>
      <c r="K34" s="14">
        <f>D34/$D$39</f>
        <v>7.6923076923076927E-2</v>
      </c>
      <c r="L34" s="14">
        <f>E34/$E$39</f>
        <v>0.10843373493975905</v>
      </c>
      <c r="M34" s="14">
        <f>F34/$F$39</f>
        <v>6.25E-2</v>
      </c>
      <c r="N34" s="14">
        <f>G34/$G$39</f>
        <v>4.7619047619047623E-2</v>
      </c>
      <c r="O34" s="14">
        <f>H34/$H$39</f>
        <v>4.2553191489361694E-2</v>
      </c>
      <c r="P34" s="14">
        <f>SUM(K34:O34)</f>
        <v>0.3380290509712453</v>
      </c>
      <c r="Q34" s="14">
        <f>P34/5</f>
        <v>6.7605810194249064E-2</v>
      </c>
      <c r="R34" s="14">
        <f>Q34*D39</f>
        <v>0.87887553252523787</v>
      </c>
      <c r="S34" s="25"/>
      <c r="T34" s="28">
        <v>1</v>
      </c>
      <c r="U34" s="28">
        <v>0</v>
      </c>
    </row>
    <row r="35" spans="3:21" x14ac:dyDescent="0.35">
      <c r="C35" s="4" t="s">
        <v>33</v>
      </c>
      <c r="D35" s="8">
        <f>KRITERIA!W21</f>
        <v>5</v>
      </c>
      <c r="E35" s="6">
        <v>1</v>
      </c>
      <c r="F35" s="7">
        <f>1/E36</f>
        <v>9</v>
      </c>
      <c r="G35" s="7">
        <f>1/E37</f>
        <v>5</v>
      </c>
      <c r="H35" s="7">
        <f>1/E38</f>
        <v>3</v>
      </c>
      <c r="J35" s="4" t="s">
        <v>33</v>
      </c>
      <c r="K35" s="14">
        <f>D35/$D$39</f>
        <v>0.38461538461538464</v>
      </c>
      <c r="L35" s="14">
        <f>E35/$E$39</f>
        <v>0.54216867469879526</v>
      </c>
      <c r="M35" s="14">
        <f>F35/$F$39</f>
        <v>0.5625</v>
      </c>
      <c r="N35" s="14">
        <f t="shared" ref="N35:N38" si="11">G35/$G$39</f>
        <v>0.71428571428571441</v>
      </c>
      <c r="O35" s="14">
        <f>H35/$H$39</f>
        <v>0.38297872340425532</v>
      </c>
      <c r="P35" s="14">
        <f>SUM(K35:O35)</f>
        <v>2.5865484970041495</v>
      </c>
      <c r="Q35" s="14">
        <f t="shared" ref="Q35:Q38" si="12">P35/5</f>
        <v>0.51730969940082994</v>
      </c>
      <c r="R35" s="14">
        <f>Q35*E39</f>
        <v>0.95414900111708623</v>
      </c>
      <c r="T35" s="28">
        <v>2</v>
      </c>
      <c r="U35" s="28">
        <v>0</v>
      </c>
    </row>
    <row r="36" spans="3:21" x14ac:dyDescent="0.35">
      <c r="C36" s="4" t="s">
        <v>34</v>
      </c>
      <c r="D36" s="34">
        <f>KRITERIA!W22</f>
        <v>1</v>
      </c>
      <c r="E36" s="8">
        <f>KRITERIA!W25</f>
        <v>0.1111111111111111</v>
      </c>
      <c r="F36" s="6">
        <v>1</v>
      </c>
      <c r="G36" s="7">
        <f>1/F37</f>
        <v>0.33333333333333331</v>
      </c>
      <c r="H36" s="7">
        <f>1/F38</f>
        <v>0.5</v>
      </c>
      <c r="J36" s="4" t="s">
        <v>34</v>
      </c>
      <c r="K36" s="14">
        <f>D36/$D$39</f>
        <v>7.6923076923076927E-2</v>
      </c>
      <c r="L36" s="14">
        <f>E36/$E$39</f>
        <v>6.0240963855421686E-2</v>
      </c>
      <c r="M36" s="14">
        <f>F36/$F$39</f>
        <v>6.25E-2</v>
      </c>
      <c r="N36" s="14">
        <f t="shared" si="11"/>
        <v>4.7619047619047623E-2</v>
      </c>
      <c r="O36" s="14">
        <f>H36/$H$39</f>
        <v>6.3829787234042548E-2</v>
      </c>
      <c r="P36" s="14">
        <f>SUM(K36:O36)</f>
        <v>0.31111287563158879</v>
      </c>
      <c r="Q36" s="14">
        <f t="shared" si="12"/>
        <v>6.2222575126317757E-2</v>
      </c>
      <c r="R36" s="14">
        <f>Q36*F39</f>
        <v>0.99556120202108411</v>
      </c>
      <c r="T36" s="28">
        <v>3</v>
      </c>
      <c r="U36" s="28">
        <v>0.57999999999999996</v>
      </c>
    </row>
    <row r="37" spans="3:21" x14ac:dyDescent="0.35">
      <c r="C37" s="4" t="s">
        <v>35</v>
      </c>
      <c r="D37" s="34">
        <f>KRITERIA!W23</f>
        <v>3</v>
      </c>
      <c r="E37" s="34">
        <f>KRITERIA!W26</f>
        <v>0.2</v>
      </c>
      <c r="F37" s="8">
        <f>KRITERIA!W28</f>
        <v>3</v>
      </c>
      <c r="G37" s="6">
        <v>1</v>
      </c>
      <c r="H37" s="7">
        <f>1/G38</f>
        <v>3</v>
      </c>
      <c r="J37" s="4" t="s">
        <v>35</v>
      </c>
      <c r="K37" s="14">
        <f>D37/$D$39</f>
        <v>0.23076923076923078</v>
      </c>
      <c r="L37" s="14">
        <f>E37/$E$39</f>
        <v>0.10843373493975905</v>
      </c>
      <c r="M37" s="14">
        <f>F37/$F$39</f>
        <v>0.1875</v>
      </c>
      <c r="N37" s="14">
        <f t="shared" si="11"/>
        <v>0.14285714285714288</v>
      </c>
      <c r="O37" s="14">
        <f>H37/$H$39</f>
        <v>0.38297872340425532</v>
      </c>
      <c r="P37" s="14">
        <f>SUM(K37:O37)</f>
        <v>1.0525388319703881</v>
      </c>
      <c r="Q37" s="14">
        <f t="shared" si="12"/>
        <v>0.21050776639407762</v>
      </c>
      <c r="R37" s="14">
        <f>Q37*G39</f>
        <v>1.4735543647585432</v>
      </c>
      <c r="T37" s="28">
        <v>4</v>
      </c>
      <c r="U37" s="28">
        <v>0.9</v>
      </c>
    </row>
    <row r="38" spans="3:21" x14ac:dyDescent="0.35">
      <c r="C38" s="4" t="s">
        <v>36</v>
      </c>
      <c r="D38" s="34">
        <f>KRITERIA!W24</f>
        <v>3</v>
      </c>
      <c r="E38" s="34">
        <f>KRITERIA!W27</f>
        <v>0.33333333333333331</v>
      </c>
      <c r="F38" s="34">
        <f>KRITERIA!W29</f>
        <v>2</v>
      </c>
      <c r="G38" s="8">
        <f>KRITERIA!W30</f>
        <v>0.33333333333333331</v>
      </c>
      <c r="H38" s="6">
        <v>1</v>
      </c>
      <c r="J38" s="4" t="s">
        <v>36</v>
      </c>
      <c r="K38" s="14">
        <f>D38/$D$39</f>
        <v>0.23076923076923078</v>
      </c>
      <c r="L38" s="14">
        <f>E38/$E$39</f>
        <v>0.18072289156626506</v>
      </c>
      <c r="M38" s="14">
        <f>F38/$F$39</f>
        <v>0.125</v>
      </c>
      <c r="N38" s="14">
        <f t="shared" si="11"/>
        <v>4.7619047619047623E-2</v>
      </c>
      <c r="O38" s="14">
        <f>H38/$H$39</f>
        <v>0.1276595744680851</v>
      </c>
      <c r="P38" s="14">
        <f>SUM(K38:O38)</f>
        <v>0.71177074442262855</v>
      </c>
      <c r="Q38" s="14">
        <f t="shared" si="12"/>
        <v>0.14235414888452572</v>
      </c>
      <c r="R38" s="14">
        <f>Q38*H39</f>
        <v>1.1151074995954515</v>
      </c>
      <c r="T38" s="28">
        <v>5</v>
      </c>
      <c r="U38" s="28">
        <v>1.1200000000000001</v>
      </c>
    </row>
    <row r="39" spans="3:21" x14ac:dyDescent="0.35">
      <c r="C39" s="9" t="s">
        <v>15</v>
      </c>
      <c r="D39" s="10">
        <f>SUM(D34:D38)</f>
        <v>13</v>
      </c>
      <c r="E39" s="10">
        <f t="shared" ref="E39:H39" si="13">SUM(E34:E38)</f>
        <v>1.8444444444444443</v>
      </c>
      <c r="F39" s="10">
        <f t="shared" si="13"/>
        <v>16</v>
      </c>
      <c r="G39" s="10">
        <f t="shared" si="13"/>
        <v>6.9999999999999991</v>
      </c>
      <c r="H39" s="10">
        <f t="shared" si="13"/>
        <v>7.8333333333333339</v>
      </c>
      <c r="J39" s="89" t="s">
        <v>15</v>
      </c>
      <c r="K39" s="90"/>
      <c r="L39" s="90"/>
      <c r="M39" s="90"/>
      <c r="N39" s="90"/>
      <c r="O39" s="90"/>
      <c r="P39" s="91"/>
      <c r="Q39" s="14">
        <f t="shared" ref="Q39" si="14">SUM(Q34:Q38)</f>
        <v>1.0000000000000002</v>
      </c>
      <c r="R39" s="14">
        <f t="shared" ref="R39" si="15">SUM(R34:R38)</f>
        <v>5.4172476000174026</v>
      </c>
      <c r="T39" s="28">
        <v>6</v>
      </c>
      <c r="U39" s="28">
        <v>1.24</v>
      </c>
    </row>
    <row r="40" spans="3:21" x14ac:dyDescent="0.35">
      <c r="J40" s="18" t="s">
        <v>27</v>
      </c>
      <c r="K40" s="6">
        <f>R39</f>
        <v>5.4172476000174026</v>
      </c>
      <c r="Q40" s="17"/>
      <c r="T40" s="28">
        <v>7</v>
      </c>
      <c r="U40" s="28">
        <v>1.32</v>
      </c>
    </row>
    <row r="41" spans="3:21" x14ac:dyDescent="0.35">
      <c r="E41" s="17"/>
      <c r="J41" s="18" t="s">
        <v>19</v>
      </c>
      <c r="K41" s="6">
        <f>(R39-5)/(5-1)</f>
        <v>0.10431190000435064</v>
      </c>
      <c r="O41" s="85"/>
      <c r="P41" s="85"/>
      <c r="Q41" s="85"/>
      <c r="R41" s="19"/>
      <c r="T41" s="28">
        <v>8</v>
      </c>
      <c r="U41" s="28">
        <v>1.41</v>
      </c>
    </row>
    <row r="42" spans="3:21" x14ac:dyDescent="0.35">
      <c r="J42" s="20" t="s">
        <v>20</v>
      </c>
      <c r="K42" s="35">
        <v>1.1200000000000001</v>
      </c>
      <c r="L42" s="85"/>
      <c r="M42" s="85"/>
      <c r="O42" s="78" t="s">
        <v>18</v>
      </c>
      <c r="P42" s="78"/>
      <c r="Q42" s="78"/>
      <c r="R42" s="19"/>
      <c r="T42" s="28">
        <v>9</v>
      </c>
      <c r="U42" s="28">
        <v>1.45</v>
      </c>
    </row>
    <row r="43" spans="3:21" x14ac:dyDescent="0.35">
      <c r="J43" s="22" t="s">
        <v>21</v>
      </c>
      <c r="K43" s="10">
        <f>K41/K42</f>
        <v>9.313562500388449E-2</v>
      </c>
      <c r="L43" s="78" t="str">
        <f>IF(K43&lt;0.1,"KONSISTEN","TIDAK KONSISTEN")</f>
        <v>KONSISTEN</v>
      </c>
      <c r="M43" s="78"/>
      <c r="O43" s="4" t="s">
        <v>31</v>
      </c>
      <c r="P43" s="79">
        <f t="shared" ref="P43:P48" si="16">Q34*100%</f>
        <v>6.7605810194249064E-2</v>
      </c>
      <c r="Q43" s="80"/>
      <c r="R43" s="19"/>
      <c r="T43" s="28">
        <v>10</v>
      </c>
      <c r="U43" s="28">
        <v>1.49</v>
      </c>
    </row>
    <row r="44" spans="3:21" x14ac:dyDescent="0.35">
      <c r="J44" s="87" t="s">
        <v>22</v>
      </c>
      <c r="K44" s="87"/>
      <c r="L44" s="88" t="s">
        <v>23</v>
      </c>
      <c r="M44" s="88"/>
      <c r="O44" s="4" t="s">
        <v>33</v>
      </c>
      <c r="P44" s="79">
        <f t="shared" si="16"/>
        <v>0.51730969940082994</v>
      </c>
      <c r="Q44" s="80"/>
      <c r="R44" s="19"/>
      <c r="T44" s="28">
        <v>11</v>
      </c>
      <c r="U44" s="28">
        <v>1.51</v>
      </c>
    </row>
    <row r="45" spans="3:21" x14ac:dyDescent="0.35">
      <c r="J45" s="88" t="s">
        <v>24</v>
      </c>
      <c r="K45" s="88"/>
      <c r="L45" s="88" t="s">
        <v>25</v>
      </c>
      <c r="M45" s="88"/>
      <c r="O45" s="4" t="s">
        <v>34</v>
      </c>
      <c r="P45" s="79">
        <f t="shared" si="16"/>
        <v>6.2222575126317757E-2</v>
      </c>
      <c r="Q45" s="80"/>
      <c r="R45" s="19"/>
    </row>
    <row r="46" spans="3:21" x14ac:dyDescent="0.35">
      <c r="J46" s="23"/>
      <c r="K46" s="23"/>
      <c r="L46" s="23"/>
      <c r="M46" s="23"/>
      <c r="O46" s="4" t="s">
        <v>35</v>
      </c>
      <c r="P46" s="79">
        <f t="shared" si="16"/>
        <v>0.21050776639407762</v>
      </c>
      <c r="Q46" s="80"/>
      <c r="R46" s="19"/>
    </row>
    <row r="47" spans="3:21" x14ac:dyDescent="0.35">
      <c r="O47" s="4" t="s">
        <v>36</v>
      </c>
      <c r="P47" s="79">
        <f t="shared" si="16"/>
        <v>0.14235414888452572</v>
      </c>
      <c r="Q47" s="80"/>
      <c r="R47" s="19"/>
    </row>
    <row r="48" spans="3:21" x14ac:dyDescent="0.35">
      <c r="O48" s="15" t="s">
        <v>15</v>
      </c>
      <c r="P48" s="79">
        <f t="shared" si="16"/>
        <v>1.0000000000000002</v>
      </c>
      <c r="Q48" s="80"/>
    </row>
    <row r="51" spans="3:21" ht="21" x14ac:dyDescent="0.35">
      <c r="C51" s="72" t="s">
        <v>38</v>
      </c>
      <c r="D51" s="73"/>
      <c r="E51" s="73"/>
      <c r="F51" s="73"/>
      <c r="G51" s="73"/>
      <c r="H51" s="74"/>
      <c r="J51" s="72" t="s">
        <v>39</v>
      </c>
      <c r="K51" s="73"/>
      <c r="L51" s="73"/>
      <c r="M51" s="73"/>
      <c r="N51" s="73"/>
      <c r="O51" s="73"/>
      <c r="P51" s="73"/>
      <c r="Q51" s="73"/>
      <c r="R51" s="74"/>
      <c r="S51" s="26"/>
      <c r="T51" s="81" t="s">
        <v>28</v>
      </c>
      <c r="U51" s="82"/>
    </row>
    <row r="52" spans="3:21" ht="21" x14ac:dyDescent="0.35">
      <c r="C52" s="75"/>
      <c r="D52" s="76"/>
      <c r="E52" s="76"/>
      <c r="F52" s="76"/>
      <c r="G52" s="76"/>
      <c r="H52" s="77"/>
      <c r="J52" s="75"/>
      <c r="K52" s="76"/>
      <c r="L52" s="76"/>
      <c r="M52" s="76"/>
      <c r="N52" s="76"/>
      <c r="O52" s="76"/>
      <c r="P52" s="76"/>
      <c r="Q52" s="76"/>
      <c r="R52" s="77"/>
      <c r="S52" s="26"/>
      <c r="T52" s="83"/>
      <c r="U52" s="84"/>
    </row>
    <row r="53" spans="3:21" ht="29" x14ac:dyDescent="0.35">
      <c r="C53" s="5" t="s">
        <v>37</v>
      </c>
      <c r="D53" s="5" t="s">
        <v>31</v>
      </c>
      <c r="E53" s="5" t="s">
        <v>33</v>
      </c>
      <c r="F53" s="5" t="s">
        <v>34</v>
      </c>
      <c r="G53" s="5" t="s">
        <v>35</v>
      </c>
      <c r="H53" s="5" t="s">
        <v>36</v>
      </c>
      <c r="J53" s="5" t="s">
        <v>37</v>
      </c>
      <c r="K53" s="5" t="s">
        <v>31</v>
      </c>
      <c r="L53" s="5" t="s">
        <v>33</v>
      </c>
      <c r="M53" s="5" t="s">
        <v>34</v>
      </c>
      <c r="N53" s="5" t="s">
        <v>35</v>
      </c>
      <c r="O53" s="5" t="s">
        <v>36</v>
      </c>
      <c r="P53" s="11" t="s">
        <v>17</v>
      </c>
      <c r="Q53" s="24" t="s">
        <v>26</v>
      </c>
      <c r="R53" s="5" t="s">
        <v>51</v>
      </c>
      <c r="T53" s="12" t="s">
        <v>29</v>
      </c>
      <c r="U53" s="12" t="s">
        <v>30</v>
      </c>
    </row>
    <row r="54" spans="3:21" x14ac:dyDescent="0.35">
      <c r="C54" s="4" t="s">
        <v>31</v>
      </c>
      <c r="D54" s="6">
        <v>1</v>
      </c>
      <c r="E54" s="7">
        <f>1/D55</f>
        <v>5</v>
      </c>
      <c r="F54" s="7">
        <f>1/D56</f>
        <v>1</v>
      </c>
      <c r="G54" s="7">
        <f>1/D57</f>
        <v>5</v>
      </c>
      <c r="H54" s="7">
        <f>1/D58</f>
        <v>3</v>
      </c>
      <c r="J54" s="4" t="s">
        <v>31</v>
      </c>
      <c r="K54" s="14">
        <f>D54/$D$59</f>
        <v>0.3658536585365853</v>
      </c>
      <c r="L54" s="14">
        <f>E54/$E$59</f>
        <v>0.33333333333333331</v>
      </c>
      <c r="M54" s="14">
        <f>F54/$F$59</f>
        <v>0.32967032967032966</v>
      </c>
      <c r="N54" s="14">
        <f>G54/$G$59</f>
        <v>0.34883720930232559</v>
      </c>
      <c r="O54" s="14">
        <f>H54/$H$59</f>
        <v>0.44999999999999996</v>
      </c>
      <c r="P54" s="14">
        <f>SUM(K54:O54)</f>
        <v>1.8276945308425738</v>
      </c>
      <c r="Q54" s="14">
        <f>P54/5</f>
        <v>0.36553890616851475</v>
      </c>
      <c r="R54" s="14">
        <f>Q54*D59</f>
        <v>0.99913967686060723</v>
      </c>
      <c r="S54" s="25"/>
      <c r="T54" s="28">
        <v>1</v>
      </c>
      <c r="U54" s="28">
        <v>0</v>
      </c>
    </row>
    <row r="55" spans="3:21" x14ac:dyDescent="0.35">
      <c r="C55" s="4" t="s">
        <v>33</v>
      </c>
      <c r="D55" s="8">
        <f>KRITERIA!W36</f>
        <v>0.2</v>
      </c>
      <c r="E55" s="6">
        <v>1</v>
      </c>
      <c r="F55" s="7">
        <f>1/E56</f>
        <v>0.33333333333333331</v>
      </c>
      <c r="G55" s="7">
        <f>1/E57</f>
        <v>0.33333333333333331</v>
      </c>
      <c r="H55" s="7">
        <f>1/E58</f>
        <v>0.33333333333333331</v>
      </c>
      <c r="J55" s="4" t="s">
        <v>33</v>
      </c>
      <c r="K55" s="14">
        <f>D55/$D$59</f>
        <v>7.3170731707317069E-2</v>
      </c>
      <c r="L55" s="14">
        <f>E55/$E$59</f>
        <v>6.6666666666666666E-2</v>
      </c>
      <c r="M55" s="14">
        <f>F55/$F$59</f>
        <v>0.10989010989010989</v>
      </c>
      <c r="N55" s="14">
        <f t="shared" ref="N55:N58" si="17">G55/$G$59</f>
        <v>2.3255813953488372E-2</v>
      </c>
      <c r="O55" s="14">
        <f t="shared" ref="O55:O58" si="18">H55/$H$59</f>
        <v>4.9999999999999996E-2</v>
      </c>
      <c r="P55" s="14">
        <f t="shared" ref="P55:P58" si="19">SUM(K55:O55)</f>
        <v>0.32298332221758197</v>
      </c>
      <c r="Q55" s="14">
        <f t="shared" ref="Q55:Q58" si="20">P55/5</f>
        <v>6.4596664443516388E-2</v>
      </c>
      <c r="R55" s="14">
        <f>Q55*E59</f>
        <v>0.9689499666527458</v>
      </c>
      <c r="T55" s="28">
        <v>2</v>
      </c>
      <c r="U55" s="28">
        <v>0</v>
      </c>
    </row>
    <row r="56" spans="3:21" x14ac:dyDescent="0.35">
      <c r="C56" s="4" t="s">
        <v>34</v>
      </c>
      <c r="D56" s="8">
        <f>KRITERIA!W37</f>
        <v>1</v>
      </c>
      <c r="E56" s="8">
        <f>KRITERIA!W40</f>
        <v>3</v>
      </c>
      <c r="F56" s="6">
        <v>1</v>
      </c>
      <c r="G56" s="7">
        <f>1/F57</f>
        <v>5</v>
      </c>
      <c r="H56" s="7">
        <f>1/F58</f>
        <v>2</v>
      </c>
      <c r="J56" s="4" t="s">
        <v>34</v>
      </c>
      <c r="K56" s="14">
        <f>D56/$D$59</f>
        <v>0.3658536585365853</v>
      </c>
      <c r="L56" s="14">
        <f>E56/$E$59</f>
        <v>0.2</v>
      </c>
      <c r="M56" s="14">
        <f>F56/$F$59</f>
        <v>0.32967032967032966</v>
      </c>
      <c r="N56" s="14">
        <f t="shared" si="17"/>
        <v>0.34883720930232559</v>
      </c>
      <c r="O56" s="14">
        <f t="shared" si="18"/>
        <v>0.3</v>
      </c>
      <c r="P56" s="14">
        <f t="shared" si="19"/>
        <v>1.5443611975092406</v>
      </c>
      <c r="Q56" s="14">
        <f t="shared" si="20"/>
        <v>0.30887223950184811</v>
      </c>
      <c r="R56" s="14">
        <f>Q56*F59</f>
        <v>0.93691245982227256</v>
      </c>
      <c r="T56" s="28">
        <v>3</v>
      </c>
      <c r="U56" s="28">
        <v>0.57999999999999996</v>
      </c>
    </row>
    <row r="57" spans="3:21" x14ac:dyDescent="0.35">
      <c r="C57" s="4" t="s">
        <v>35</v>
      </c>
      <c r="D57" s="8">
        <f>KRITERIA!W38</f>
        <v>0.2</v>
      </c>
      <c r="E57" s="34">
        <f>KRITERIA!W41</f>
        <v>3</v>
      </c>
      <c r="F57" s="8">
        <f>KRITERIA!W43</f>
        <v>0.2</v>
      </c>
      <c r="G57" s="6">
        <v>1</v>
      </c>
      <c r="H57" s="7">
        <f>1/G58</f>
        <v>0.33333333333333331</v>
      </c>
      <c r="J57" s="4" t="s">
        <v>35</v>
      </c>
      <c r="K57" s="14">
        <f>D57/$D$59</f>
        <v>7.3170731707317069E-2</v>
      </c>
      <c r="L57" s="14">
        <f>E57/$E$59</f>
        <v>0.2</v>
      </c>
      <c r="M57" s="14">
        <f>F57/$F$59</f>
        <v>6.5934065934065936E-2</v>
      </c>
      <c r="N57" s="14">
        <f t="shared" si="17"/>
        <v>6.9767441860465115E-2</v>
      </c>
      <c r="O57" s="14">
        <f t="shared" si="18"/>
        <v>4.9999999999999996E-2</v>
      </c>
      <c r="P57" s="14">
        <f t="shared" si="19"/>
        <v>0.45887223950184813</v>
      </c>
      <c r="Q57" s="14">
        <f t="shared" si="20"/>
        <v>9.1774447900369621E-2</v>
      </c>
      <c r="R57" s="14">
        <f>Q57*G59</f>
        <v>1.3154337532386311</v>
      </c>
      <c r="T57" s="28">
        <v>4</v>
      </c>
      <c r="U57" s="28">
        <v>0.9</v>
      </c>
    </row>
    <row r="58" spans="3:21" x14ac:dyDescent="0.35">
      <c r="C58" s="4" t="s">
        <v>36</v>
      </c>
      <c r="D58" s="8">
        <f>KRITERIA!W39</f>
        <v>0.33333333333333331</v>
      </c>
      <c r="E58" s="34">
        <f>KRITERIA!W42</f>
        <v>3</v>
      </c>
      <c r="F58" s="8">
        <f>KRITERIA!W44</f>
        <v>0.5</v>
      </c>
      <c r="G58" s="8">
        <f>KRITERIA!W45</f>
        <v>3</v>
      </c>
      <c r="H58" s="6">
        <v>1</v>
      </c>
      <c r="J58" s="4" t="s">
        <v>36</v>
      </c>
      <c r="K58" s="14">
        <f>D58/$D$59</f>
        <v>0.12195121951219509</v>
      </c>
      <c r="L58" s="14">
        <f>E58/$E$59</f>
        <v>0.2</v>
      </c>
      <c r="M58" s="14">
        <f>F58/$F$59</f>
        <v>0.16483516483516483</v>
      </c>
      <c r="N58" s="14">
        <f t="shared" si="17"/>
        <v>0.20930232558139536</v>
      </c>
      <c r="O58" s="14">
        <f t="shared" si="18"/>
        <v>0.15</v>
      </c>
      <c r="P58" s="14">
        <f t="shared" si="19"/>
        <v>0.84608870992875529</v>
      </c>
      <c r="Q58" s="14">
        <f t="shared" si="20"/>
        <v>0.16921774198575107</v>
      </c>
      <c r="R58" s="14">
        <f>Q58*H59</f>
        <v>1.1281182799050071</v>
      </c>
      <c r="T58" s="28">
        <v>5</v>
      </c>
      <c r="U58" s="28">
        <v>1.1200000000000001</v>
      </c>
    </row>
    <row r="59" spans="3:21" x14ac:dyDescent="0.35">
      <c r="C59" s="9" t="s">
        <v>15</v>
      </c>
      <c r="D59" s="10">
        <f>SUM(D54:D58)</f>
        <v>2.7333333333333338</v>
      </c>
      <c r="E59" s="10">
        <f t="shared" ref="E59:H59" si="21">SUM(E54:E58)</f>
        <v>15</v>
      </c>
      <c r="F59" s="10">
        <f t="shared" si="21"/>
        <v>3.0333333333333332</v>
      </c>
      <c r="G59" s="10">
        <f t="shared" si="21"/>
        <v>14.333333333333332</v>
      </c>
      <c r="H59" s="10">
        <f t="shared" si="21"/>
        <v>6.666666666666667</v>
      </c>
      <c r="J59" s="89" t="s">
        <v>15</v>
      </c>
      <c r="K59" s="90"/>
      <c r="L59" s="90"/>
      <c r="M59" s="90"/>
      <c r="N59" s="90"/>
      <c r="O59" s="90"/>
      <c r="P59" s="91"/>
      <c r="Q59" s="14">
        <f t="shared" ref="Q59:R59" si="22">SUM(Q54:Q58)</f>
        <v>1</v>
      </c>
      <c r="R59" s="14">
        <f t="shared" si="22"/>
        <v>5.3485541364792644</v>
      </c>
      <c r="T59" s="28">
        <v>6</v>
      </c>
      <c r="U59" s="28">
        <v>1.24</v>
      </c>
    </row>
    <row r="60" spans="3:21" x14ac:dyDescent="0.35">
      <c r="J60" s="18" t="s">
        <v>27</v>
      </c>
      <c r="K60" s="6">
        <f>R59</f>
        <v>5.3485541364792644</v>
      </c>
      <c r="Q60" s="17"/>
      <c r="T60" s="28">
        <v>7</v>
      </c>
      <c r="U60" s="28">
        <v>1.32</v>
      </c>
    </row>
    <row r="61" spans="3:21" x14ac:dyDescent="0.35">
      <c r="E61" s="17"/>
      <c r="J61" s="18" t="s">
        <v>19</v>
      </c>
      <c r="K61" s="6">
        <f>(R59-5)/(5-1)</f>
        <v>8.7138534119816091E-2</v>
      </c>
      <c r="O61" s="85"/>
      <c r="P61" s="85"/>
      <c r="Q61" s="85"/>
      <c r="R61" s="19"/>
      <c r="T61" s="28">
        <v>8</v>
      </c>
      <c r="U61" s="28">
        <v>1.41</v>
      </c>
    </row>
    <row r="62" spans="3:21" x14ac:dyDescent="0.35">
      <c r="J62" s="20" t="s">
        <v>20</v>
      </c>
      <c r="K62" s="21">
        <v>1.1200000000000001</v>
      </c>
      <c r="L62" s="85"/>
      <c r="M62" s="85"/>
      <c r="O62" s="78" t="s">
        <v>18</v>
      </c>
      <c r="P62" s="78"/>
      <c r="Q62" s="78"/>
      <c r="R62" s="19"/>
      <c r="T62" s="28">
        <v>9</v>
      </c>
      <c r="U62" s="28">
        <v>1.45</v>
      </c>
    </row>
    <row r="63" spans="3:21" x14ac:dyDescent="0.35">
      <c r="J63" s="22" t="s">
        <v>21</v>
      </c>
      <c r="K63" s="10">
        <f>K61/K62</f>
        <v>7.7802262606978645E-2</v>
      </c>
      <c r="L63" s="78" t="str">
        <f>IF(K63&lt;0.1,"KONSISTEN","TIDAK KONSISTEN")</f>
        <v>KONSISTEN</v>
      </c>
      <c r="M63" s="78"/>
      <c r="O63" s="4" t="s">
        <v>31</v>
      </c>
      <c r="P63" s="79">
        <f t="shared" ref="P63:P68" si="23">Q54*100%</f>
        <v>0.36553890616851475</v>
      </c>
      <c r="Q63" s="80"/>
      <c r="R63" s="19"/>
      <c r="T63" s="28">
        <v>10</v>
      </c>
      <c r="U63" s="28">
        <v>1.49</v>
      </c>
    </row>
    <row r="64" spans="3:21" x14ac:dyDescent="0.35">
      <c r="J64" s="87" t="s">
        <v>22</v>
      </c>
      <c r="K64" s="87"/>
      <c r="L64" s="88" t="s">
        <v>23</v>
      </c>
      <c r="M64" s="88"/>
      <c r="O64" s="4" t="s">
        <v>33</v>
      </c>
      <c r="P64" s="79">
        <f t="shared" si="23"/>
        <v>6.4596664443516388E-2</v>
      </c>
      <c r="Q64" s="80"/>
      <c r="R64" s="19"/>
      <c r="T64" s="28">
        <v>11</v>
      </c>
      <c r="U64" s="28">
        <v>1.51</v>
      </c>
    </row>
    <row r="65" spans="3:21" x14ac:dyDescent="0.35">
      <c r="J65" s="88" t="s">
        <v>24</v>
      </c>
      <c r="K65" s="88"/>
      <c r="L65" s="88" t="s">
        <v>25</v>
      </c>
      <c r="M65" s="88"/>
      <c r="O65" s="4" t="s">
        <v>34</v>
      </c>
      <c r="P65" s="79">
        <f t="shared" si="23"/>
        <v>0.30887223950184811</v>
      </c>
      <c r="Q65" s="80"/>
      <c r="R65" s="19"/>
    </row>
    <row r="66" spans="3:21" x14ac:dyDescent="0.35">
      <c r="J66" s="23"/>
      <c r="K66" s="23"/>
      <c r="L66" s="23"/>
      <c r="M66" s="23"/>
      <c r="O66" s="4" t="s">
        <v>35</v>
      </c>
      <c r="P66" s="79">
        <f t="shared" si="23"/>
        <v>9.1774447900369621E-2</v>
      </c>
      <c r="Q66" s="80"/>
      <c r="R66" s="19"/>
    </row>
    <row r="67" spans="3:21" x14ac:dyDescent="0.35">
      <c r="O67" s="4" t="s">
        <v>36</v>
      </c>
      <c r="P67" s="79">
        <f t="shared" si="23"/>
        <v>0.16921774198575107</v>
      </c>
      <c r="Q67" s="80"/>
      <c r="R67" s="19"/>
    </row>
    <row r="68" spans="3:21" x14ac:dyDescent="0.35">
      <c r="O68" s="15" t="s">
        <v>15</v>
      </c>
      <c r="P68" s="79">
        <f t="shared" si="23"/>
        <v>1</v>
      </c>
      <c r="Q68" s="80"/>
    </row>
    <row r="71" spans="3:21" ht="21" x14ac:dyDescent="0.35">
      <c r="C71" s="72" t="s">
        <v>42</v>
      </c>
      <c r="D71" s="73"/>
      <c r="E71" s="73"/>
      <c r="F71" s="73"/>
      <c r="G71" s="73"/>
      <c r="H71" s="74"/>
      <c r="J71" s="72" t="s">
        <v>43</v>
      </c>
      <c r="K71" s="73"/>
      <c r="L71" s="73"/>
      <c r="M71" s="73"/>
      <c r="N71" s="73"/>
      <c r="O71" s="73"/>
      <c r="P71" s="73"/>
      <c r="Q71" s="73"/>
      <c r="R71" s="74"/>
      <c r="S71" s="26"/>
      <c r="T71" s="81" t="s">
        <v>28</v>
      </c>
      <c r="U71" s="82"/>
    </row>
    <row r="72" spans="3:21" ht="21" x14ac:dyDescent="0.35">
      <c r="C72" s="75"/>
      <c r="D72" s="76"/>
      <c r="E72" s="76"/>
      <c r="F72" s="76"/>
      <c r="G72" s="76"/>
      <c r="H72" s="77"/>
      <c r="J72" s="75"/>
      <c r="K72" s="76"/>
      <c r="L72" s="76"/>
      <c r="M72" s="76"/>
      <c r="N72" s="76"/>
      <c r="O72" s="76"/>
      <c r="P72" s="76"/>
      <c r="Q72" s="76"/>
      <c r="R72" s="77"/>
      <c r="S72" s="26"/>
      <c r="T72" s="83"/>
      <c r="U72" s="84"/>
    </row>
    <row r="73" spans="3:21" ht="29" x14ac:dyDescent="0.35">
      <c r="C73" s="5" t="s">
        <v>44</v>
      </c>
      <c r="D73" s="5" t="s">
        <v>31</v>
      </c>
      <c r="E73" s="5" t="s">
        <v>33</v>
      </c>
      <c r="F73" s="5" t="s">
        <v>34</v>
      </c>
      <c r="G73" s="5" t="s">
        <v>35</v>
      </c>
      <c r="H73" s="5" t="s">
        <v>36</v>
      </c>
      <c r="J73" s="5" t="s">
        <v>44</v>
      </c>
      <c r="K73" s="5" t="s">
        <v>31</v>
      </c>
      <c r="L73" s="5" t="s">
        <v>33</v>
      </c>
      <c r="M73" s="5" t="s">
        <v>34</v>
      </c>
      <c r="N73" s="5" t="s">
        <v>35</v>
      </c>
      <c r="O73" s="5" t="s">
        <v>36</v>
      </c>
      <c r="P73" s="11" t="s">
        <v>17</v>
      </c>
      <c r="Q73" s="24" t="s">
        <v>26</v>
      </c>
      <c r="R73" s="5" t="s">
        <v>51</v>
      </c>
      <c r="T73" s="12" t="s">
        <v>29</v>
      </c>
      <c r="U73" s="12" t="s">
        <v>30</v>
      </c>
    </row>
    <row r="74" spans="3:21" x14ac:dyDescent="0.35">
      <c r="C74" s="4" t="s">
        <v>31</v>
      </c>
      <c r="D74" s="6">
        <v>1</v>
      </c>
      <c r="E74" s="7">
        <f>1/D75</f>
        <v>9</v>
      </c>
      <c r="F74" s="7">
        <f>1/D76</f>
        <v>1</v>
      </c>
      <c r="G74" s="7">
        <f>1/D77</f>
        <v>3</v>
      </c>
      <c r="H74" s="7">
        <f>1/D78</f>
        <v>3</v>
      </c>
      <c r="J74" s="4" t="s">
        <v>31</v>
      </c>
      <c r="K74" s="14">
        <f>D74/$D$79</f>
        <v>0.35999999999999993</v>
      </c>
      <c r="L74" s="14">
        <f>E74/$E$79</f>
        <v>0.36</v>
      </c>
      <c r="M74" s="14">
        <f>F74/$F$79</f>
        <v>0.37366548042704623</v>
      </c>
      <c r="N74" s="14">
        <f>G74/$G$79</f>
        <v>0.24590163934426232</v>
      </c>
      <c r="O74" s="14">
        <f>H74/$H$79</f>
        <v>0.39130434782608692</v>
      </c>
      <c r="P74" s="14">
        <f>SUM(K74:O74)</f>
        <v>1.7308714675973955</v>
      </c>
      <c r="Q74" s="14">
        <f>P74/5</f>
        <v>0.34617429351947909</v>
      </c>
      <c r="R74" s="14">
        <f>Q74*D79</f>
        <v>0.96159525977633098</v>
      </c>
      <c r="S74" s="25"/>
      <c r="T74" s="28">
        <v>1</v>
      </c>
      <c r="U74" s="28">
        <v>0</v>
      </c>
    </row>
    <row r="75" spans="3:21" x14ac:dyDescent="0.35">
      <c r="C75" s="4" t="s">
        <v>33</v>
      </c>
      <c r="D75" s="8">
        <f>KRITERIA!W51</f>
        <v>0.1111111111111111</v>
      </c>
      <c r="E75" s="6">
        <v>1</v>
      </c>
      <c r="F75" s="7">
        <f>1/E76</f>
        <v>0.14285714285714285</v>
      </c>
      <c r="G75" s="7">
        <f>1/E77</f>
        <v>0.2</v>
      </c>
      <c r="H75" s="7">
        <f>1/E78</f>
        <v>0.33333333333333331</v>
      </c>
      <c r="J75" s="4" t="s">
        <v>33</v>
      </c>
      <c r="K75" s="14">
        <f>D75/$D$79</f>
        <v>3.9999999999999994E-2</v>
      </c>
      <c r="L75" s="14">
        <f>E75/$E$79</f>
        <v>0.04</v>
      </c>
      <c r="M75" s="14">
        <f>F75/$F$79</f>
        <v>5.3380782918149461E-2</v>
      </c>
      <c r="N75" s="14">
        <f t="shared" ref="N75:N78" si="24">G75/$G$79</f>
        <v>1.6393442622950821E-2</v>
      </c>
      <c r="O75" s="14">
        <f t="shared" ref="O75:O78" si="25">H75/$H$79</f>
        <v>4.3478260869565216E-2</v>
      </c>
      <c r="P75" s="14">
        <f t="shared" ref="P75:P78" si="26">SUM(K75:O75)</f>
        <v>0.19325248641066547</v>
      </c>
      <c r="Q75" s="14">
        <f t="shared" ref="Q75:Q78" si="27">P75/5</f>
        <v>3.8650497282133094E-2</v>
      </c>
      <c r="R75" s="14">
        <f>Q75*E79</f>
        <v>0.96626243205332729</v>
      </c>
      <c r="T75" s="28">
        <v>2</v>
      </c>
      <c r="U75" s="28">
        <v>0</v>
      </c>
    </row>
    <row r="76" spans="3:21" x14ac:dyDescent="0.35">
      <c r="C76" s="4" t="s">
        <v>34</v>
      </c>
      <c r="D76" s="34">
        <f>KRITERIA!W52</f>
        <v>1</v>
      </c>
      <c r="E76" s="8">
        <f>KRITERIA!W55</f>
        <v>7</v>
      </c>
      <c r="F76" s="6">
        <v>1</v>
      </c>
      <c r="G76" s="7">
        <f>1/F77</f>
        <v>5</v>
      </c>
      <c r="H76" s="7">
        <f>1/F78</f>
        <v>3</v>
      </c>
      <c r="J76" s="4" t="s">
        <v>34</v>
      </c>
      <c r="K76" s="14">
        <f>D76/$D$79</f>
        <v>0.35999999999999993</v>
      </c>
      <c r="L76" s="14">
        <f>E76/$E$79</f>
        <v>0.28000000000000003</v>
      </c>
      <c r="M76" s="14">
        <f>F76/$F$79</f>
        <v>0.37366548042704623</v>
      </c>
      <c r="N76" s="14">
        <f t="shared" si="24"/>
        <v>0.4098360655737705</v>
      </c>
      <c r="O76" s="14">
        <f t="shared" si="25"/>
        <v>0.39130434782608692</v>
      </c>
      <c r="P76" s="14">
        <f t="shared" si="26"/>
        <v>1.8148058938269036</v>
      </c>
      <c r="Q76" s="14">
        <f t="shared" si="27"/>
        <v>0.3629611787653807</v>
      </c>
      <c r="R76" s="14">
        <f>Q76*F79</f>
        <v>0.9713532498387808</v>
      </c>
      <c r="T76" s="28">
        <v>3</v>
      </c>
      <c r="U76" s="28">
        <v>0.57999999999999996</v>
      </c>
    </row>
    <row r="77" spans="3:21" x14ac:dyDescent="0.35">
      <c r="C77" s="4" t="s">
        <v>35</v>
      </c>
      <c r="D77" s="34">
        <f>KRITERIA!W53</f>
        <v>0.33333333333333331</v>
      </c>
      <c r="E77" s="8">
        <f>KRITERIA!W56</f>
        <v>5</v>
      </c>
      <c r="F77" s="8">
        <f>KRITERIA!W58</f>
        <v>0.2</v>
      </c>
      <c r="G77" s="6">
        <v>1</v>
      </c>
      <c r="H77" s="7">
        <f>1/G78</f>
        <v>0.33333333333333331</v>
      </c>
      <c r="J77" s="4" t="s">
        <v>35</v>
      </c>
      <c r="K77" s="14">
        <f>D77/$D$79</f>
        <v>0.11999999999999998</v>
      </c>
      <c r="L77" s="14">
        <f>E77/$E$79</f>
        <v>0.2</v>
      </c>
      <c r="M77" s="14">
        <f>F77/$F$79</f>
        <v>7.4733096085409248E-2</v>
      </c>
      <c r="N77" s="14">
        <f t="shared" si="24"/>
        <v>8.1967213114754106E-2</v>
      </c>
      <c r="O77" s="14">
        <f t="shared" si="25"/>
        <v>4.3478260869565216E-2</v>
      </c>
      <c r="P77" s="14">
        <f t="shared" si="26"/>
        <v>0.52017857006972856</v>
      </c>
      <c r="Q77" s="14">
        <f t="shared" si="27"/>
        <v>0.10403571401394571</v>
      </c>
      <c r="R77" s="14">
        <f>Q77*G79</f>
        <v>1.2692357109701375</v>
      </c>
      <c r="T77" s="28">
        <v>4</v>
      </c>
      <c r="U77" s="28">
        <v>0.9</v>
      </c>
    </row>
    <row r="78" spans="3:21" x14ac:dyDescent="0.35">
      <c r="C78" s="4" t="s">
        <v>36</v>
      </c>
      <c r="D78" s="34">
        <f>KRITERIA!W54</f>
        <v>0.33333333333333331</v>
      </c>
      <c r="E78" s="8">
        <f>KRITERIA!W57</f>
        <v>3</v>
      </c>
      <c r="F78" s="8">
        <f>KRITERIA!W59</f>
        <v>0.33333333333333331</v>
      </c>
      <c r="G78" s="8">
        <f>KRITERIA!W60</f>
        <v>3</v>
      </c>
      <c r="H78" s="6">
        <v>1</v>
      </c>
      <c r="J78" s="4" t="s">
        <v>36</v>
      </c>
      <c r="K78" s="14">
        <f>D78/$D$79</f>
        <v>0.11999999999999998</v>
      </c>
      <c r="L78" s="14">
        <f>E78/$E$79</f>
        <v>0.12</v>
      </c>
      <c r="M78" s="14">
        <f>F78/$F$79</f>
        <v>0.12455516014234874</v>
      </c>
      <c r="N78" s="14">
        <f t="shared" si="24"/>
        <v>0.24590163934426232</v>
      </c>
      <c r="O78" s="14">
        <f t="shared" si="25"/>
        <v>0.13043478260869565</v>
      </c>
      <c r="P78" s="14">
        <f t="shared" si="26"/>
        <v>0.7408915820953067</v>
      </c>
      <c r="Q78" s="14">
        <f t="shared" si="27"/>
        <v>0.14817831641906135</v>
      </c>
      <c r="R78" s="14">
        <f>Q78*H79</f>
        <v>1.1360337592128036</v>
      </c>
      <c r="T78" s="28">
        <v>5</v>
      </c>
      <c r="U78" s="28">
        <v>1.1200000000000001</v>
      </c>
    </row>
    <row r="79" spans="3:21" x14ac:dyDescent="0.35">
      <c r="C79" s="9" t="s">
        <v>15</v>
      </c>
      <c r="D79" s="10">
        <f>SUM(D74:D78)</f>
        <v>2.7777777777777781</v>
      </c>
      <c r="E79" s="10">
        <f t="shared" ref="E79:H79" si="28">SUM(E74:E78)</f>
        <v>25</v>
      </c>
      <c r="F79" s="10">
        <f t="shared" si="28"/>
        <v>2.6761904761904765</v>
      </c>
      <c r="G79" s="10">
        <f t="shared" si="28"/>
        <v>12.2</v>
      </c>
      <c r="H79" s="10">
        <f t="shared" si="28"/>
        <v>7.666666666666667</v>
      </c>
      <c r="J79" s="89" t="s">
        <v>15</v>
      </c>
      <c r="K79" s="90"/>
      <c r="L79" s="90"/>
      <c r="M79" s="90"/>
      <c r="N79" s="90"/>
      <c r="O79" s="90"/>
      <c r="P79" s="91"/>
      <c r="Q79" s="14">
        <f t="shared" ref="Q79" si="29">SUM(Q74:Q78)</f>
        <v>0.99999999999999989</v>
      </c>
      <c r="R79" s="14">
        <f t="shared" ref="R79" si="30">SUM(R74:R78)</f>
        <v>5.3044804118513813</v>
      </c>
      <c r="T79" s="28">
        <v>6</v>
      </c>
      <c r="U79" s="28">
        <v>1.24</v>
      </c>
    </row>
    <row r="80" spans="3:21" x14ac:dyDescent="0.35">
      <c r="J80" s="18" t="s">
        <v>27</v>
      </c>
      <c r="K80" s="6">
        <f>R79</f>
        <v>5.3044804118513813</v>
      </c>
      <c r="Q80" s="17"/>
      <c r="T80" s="28">
        <v>7</v>
      </c>
      <c r="U80" s="28">
        <v>1.32</v>
      </c>
    </row>
    <row r="81" spans="3:21" x14ac:dyDescent="0.35">
      <c r="E81" s="17"/>
      <c r="J81" s="18" t="s">
        <v>19</v>
      </c>
      <c r="K81" s="6">
        <f>(R79-5)/(5-1)</f>
        <v>7.6120102962845326E-2</v>
      </c>
      <c r="O81" s="85"/>
      <c r="P81" s="85"/>
      <c r="Q81" s="85"/>
      <c r="R81" s="19"/>
      <c r="T81" s="28">
        <v>8</v>
      </c>
      <c r="U81" s="28">
        <v>1.41</v>
      </c>
    </row>
    <row r="82" spans="3:21" x14ac:dyDescent="0.35">
      <c r="J82" s="20" t="s">
        <v>20</v>
      </c>
      <c r="K82" s="35">
        <v>1.1200000000000001</v>
      </c>
      <c r="L82" s="85"/>
      <c r="M82" s="85"/>
      <c r="O82" s="78" t="s">
        <v>18</v>
      </c>
      <c r="P82" s="78"/>
      <c r="Q82" s="78"/>
      <c r="R82" s="19"/>
      <c r="T82" s="28">
        <v>9</v>
      </c>
      <c r="U82" s="28">
        <v>1.45</v>
      </c>
    </row>
    <row r="83" spans="3:21" x14ac:dyDescent="0.35">
      <c r="J83" s="22" t="s">
        <v>21</v>
      </c>
      <c r="K83" s="10">
        <f>K81/K82</f>
        <v>6.7964377645397603E-2</v>
      </c>
      <c r="L83" s="92" t="str">
        <f>IF(K83&lt;0.1,"KONSISTEN","TIDAK KONSISTEN")</f>
        <v>KONSISTEN</v>
      </c>
      <c r="M83" s="93"/>
      <c r="O83" s="4" t="s">
        <v>31</v>
      </c>
      <c r="P83" s="79">
        <f t="shared" ref="P83:P88" si="31">Q74*100%</f>
        <v>0.34617429351947909</v>
      </c>
      <c r="Q83" s="80"/>
      <c r="R83" s="19"/>
      <c r="T83" s="28">
        <v>10</v>
      </c>
      <c r="U83" s="28">
        <v>1.49</v>
      </c>
    </row>
    <row r="84" spans="3:21" x14ac:dyDescent="0.35">
      <c r="J84" s="87" t="s">
        <v>22</v>
      </c>
      <c r="K84" s="87"/>
      <c r="L84" s="87" t="s">
        <v>23</v>
      </c>
      <c r="M84" s="87"/>
      <c r="O84" s="4" t="s">
        <v>33</v>
      </c>
      <c r="P84" s="79">
        <f t="shared" si="31"/>
        <v>3.8650497282133094E-2</v>
      </c>
      <c r="Q84" s="80"/>
      <c r="R84" s="19"/>
      <c r="T84" s="28">
        <v>11</v>
      </c>
      <c r="U84" s="28">
        <v>1.51</v>
      </c>
    </row>
    <row r="85" spans="3:21" x14ac:dyDescent="0.35">
      <c r="J85" s="88" t="s">
        <v>24</v>
      </c>
      <c r="K85" s="88"/>
      <c r="L85" s="88" t="s">
        <v>25</v>
      </c>
      <c r="M85" s="88"/>
      <c r="O85" s="4" t="s">
        <v>34</v>
      </c>
      <c r="P85" s="79">
        <f t="shared" si="31"/>
        <v>0.3629611787653807</v>
      </c>
      <c r="Q85" s="80"/>
      <c r="R85" s="19"/>
    </row>
    <row r="86" spans="3:21" x14ac:dyDescent="0.35">
      <c r="J86" s="23"/>
      <c r="K86" s="23"/>
      <c r="L86" s="23"/>
      <c r="M86" s="23"/>
      <c r="O86" s="4" t="s">
        <v>35</v>
      </c>
      <c r="P86" s="79">
        <f t="shared" si="31"/>
        <v>0.10403571401394571</v>
      </c>
      <c r="Q86" s="80"/>
      <c r="R86" s="19"/>
    </row>
    <row r="87" spans="3:21" x14ac:dyDescent="0.35">
      <c r="O87" s="4" t="s">
        <v>36</v>
      </c>
      <c r="P87" s="79">
        <f t="shared" si="31"/>
        <v>0.14817831641906135</v>
      </c>
      <c r="Q87" s="80"/>
      <c r="R87" s="19"/>
    </row>
    <row r="88" spans="3:21" x14ac:dyDescent="0.35">
      <c r="O88" s="15" t="s">
        <v>15</v>
      </c>
      <c r="P88" s="79">
        <f t="shared" si="31"/>
        <v>0.99999999999999989</v>
      </c>
      <c r="Q88" s="80"/>
    </row>
    <row r="91" spans="3:21" ht="21" x14ac:dyDescent="0.35">
      <c r="C91" s="72" t="s">
        <v>45</v>
      </c>
      <c r="D91" s="73"/>
      <c r="E91" s="73"/>
      <c r="F91" s="73"/>
      <c r="G91" s="73"/>
      <c r="H91" s="74"/>
      <c r="J91" s="72" t="s">
        <v>47</v>
      </c>
      <c r="K91" s="73"/>
      <c r="L91" s="73"/>
      <c r="M91" s="73"/>
      <c r="N91" s="73"/>
      <c r="O91" s="73"/>
      <c r="P91" s="73"/>
      <c r="Q91" s="73"/>
      <c r="R91" s="74"/>
      <c r="S91" s="26"/>
      <c r="T91" s="81" t="s">
        <v>28</v>
      </c>
      <c r="U91" s="82"/>
    </row>
    <row r="92" spans="3:21" ht="21" x14ac:dyDescent="0.35">
      <c r="C92" s="75"/>
      <c r="D92" s="76"/>
      <c r="E92" s="76"/>
      <c r="F92" s="76"/>
      <c r="G92" s="76"/>
      <c r="H92" s="77"/>
      <c r="J92" s="75"/>
      <c r="K92" s="76"/>
      <c r="L92" s="76"/>
      <c r="M92" s="76"/>
      <c r="N92" s="76"/>
      <c r="O92" s="76"/>
      <c r="P92" s="76"/>
      <c r="Q92" s="76"/>
      <c r="R92" s="77"/>
      <c r="S92" s="26"/>
      <c r="T92" s="83"/>
      <c r="U92" s="84"/>
    </row>
    <row r="93" spans="3:21" ht="29" x14ac:dyDescent="0.35">
      <c r="C93" s="5" t="s">
        <v>46</v>
      </c>
      <c r="D93" s="5" t="s">
        <v>31</v>
      </c>
      <c r="E93" s="5" t="s">
        <v>33</v>
      </c>
      <c r="F93" s="5" t="s">
        <v>34</v>
      </c>
      <c r="G93" s="5" t="s">
        <v>35</v>
      </c>
      <c r="H93" s="5" t="s">
        <v>36</v>
      </c>
      <c r="J93" s="5" t="s">
        <v>46</v>
      </c>
      <c r="K93" s="5" t="s">
        <v>31</v>
      </c>
      <c r="L93" s="5" t="s">
        <v>33</v>
      </c>
      <c r="M93" s="5" t="s">
        <v>34</v>
      </c>
      <c r="N93" s="5" t="s">
        <v>35</v>
      </c>
      <c r="O93" s="5" t="s">
        <v>36</v>
      </c>
      <c r="P93" s="11" t="s">
        <v>17</v>
      </c>
      <c r="Q93" s="24" t="s">
        <v>26</v>
      </c>
      <c r="R93" s="5" t="s">
        <v>51</v>
      </c>
      <c r="T93" s="12" t="s">
        <v>29</v>
      </c>
      <c r="U93" s="12" t="s">
        <v>30</v>
      </c>
    </row>
    <row r="94" spans="3:21" x14ac:dyDescent="0.35">
      <c r="C94" s="4" t="s">
        <v>31</v>
      </c>
      <c r="D94" s="6">
        <v>1</v>
      </c>
      <c r="E94" s="7">
        <f>1/D95</f>
        <v>5</v>
      </c>
      <c r="F94" s="7">
        <f>1/D96</f>
        <v>1</v>
      </c>
      <c r="G94" s="7">
        <f>1/D97</f>
        <v>5</v>
      </c>
      <c r="H94" s="7">
        <f>1/D98</f>
        <v>3</v>
      </c>
      <c r="J94" s="4" t="s">
        <v>31</v>
      </c>
      <c r="K94" s="14">
        <f>D94/$D$99</f>
        <v>0.3658536585365853</v>
      </c>
      <c r="L94" s="14">
        <f>E94/$E$99</f>
        <v>0.26315789473684209</v>
      </c>
      <c r="M94" s="14">
        <f>F94/$F$99</f>
        <v>0.37366548042704623</v>
      </c>
      <c r="N94" s="14">
        <f>G94/$G$99</f>
        <v>0.34883720930232559</v>
      </c>
      <c r="O94" s="14">
        <f>H94/$H$99</f>
        <v>0.39130434782608692</v>
      </c>
      <c r="P94" s="14">
        <f>SUM(K94:O94)</f>
        <v>1.742818590828886</v>
      </c>
      <c r="Q94" s="14">
        <f>P94/5</f>
        <v>0.34856371816577719</v>
      </c>
      <c r="R94" s="14">
        <f>Q94*D99</f>
        <v>0.95274082965312445</v>
      </c>
      <c r="S94" s="25"/>
      <c r="T94" s="28">
        <v>1</v>
      </c>
      <c r="U94" s="28">
        <v>0</v>
      </c>
    </row>
    <row r="95" spans="3:21" x14ac:dyDescent="0.35">
      <c r="C95" s="4" t="s">
        <v>33</v>
      </c>
      <c r="D95" s="8">
        <f>KRITERIA!W66</f>
        <v>0.2</v>
      </c>
      <c r="E95" s="6">
        <v>1</v>
      </c>
      <c r="F95" s="7">
        <f>1/E96</f>
        <v>0.14285714285714285</v>
      </c>
      <c r="G95" s="7">
        <f>1/E97</f>
        <v>0.33333333333333331</v>
      </c>
      <c r="H95" s="7">
        <f>1/E98</f>
        <v>0.33333333333333331</v>
      </c>
      <c r="J95" s="4" t="s">
        <v>33</v>
      </c>
      <c r="K95" s="14">
        <f t="shared" ref="K95:K98" si="32">D95/$D$99</f>
        <v>7.3170731707317069E-2</v>
      </c>
      <c r="L95" s="14">
        <f t="shared" ref="L95:L98" si="33">E95/$E$99</f>
        <v>5.2631578947368418E-2</v>
      </c>
      <c r="M95" s="14">
        <f t="shared" ref="M95:M98" si="34">F95/$F$99</f>
        <v>5.3380782918149461E-2</v>
      </c>
      <c r="N95" s="14">
        <f t="shared" ref="N95:N98" si="35">G95/$G$99</f>
        <v>2.3255813953488372E-2</v>
      </c>
      <c r="O95" s="14">
        <f t="shared" ref="O95:O98" si="36">H95/$H$99</f>
        <v>4.3478260869565216E-2</v>
      </c>
      <c r="P95" s="14">
        <f t="shared" ref="P95:P98" si="37">SUM(K95:O95)</f>
        <v>0.24591716839588854</v>
      </c>
      <c r="Q95" s="14">
        <f t="shared" ref="Q95:Q98" si="38">P95/5</f>
        <v>4.9183433679177706E-2</v>
      </c>
      <c r="R95" s="14">
        <f>Q95*E99</f>
        <v>0.93448523990437637</v>
      </c>
      <c r="T95" s="28">
        <v>2</v>
      </c>
      <c r="U95" s="28">
        <v>0</v>
      </c>
    </row>
    <row r="96" spans="3:21" x14ac:dyDescent="0.35">
      <c r="C96" s="4" t="s">
        <v>34</v>
      </c>
      <c r="D96" s="8">
        <f>KRITERIA!W67</f>
        <v>1</v>
      </c>
      <c r="E96" s="8">
        <f>KRITERIA!W70</f>
        <v>7</v>
      </c>
      <c r="F96" s="6">
        <v>1</v>
      </c>
      <c r="G96" s="7">
        <f>1/F97</f>
        <v>5</v>
      </c>
      <c r="H96" s="7">
        <f>1/F98</f>
        <v>3</v>
      </c>
      <c r="J96" s="4" t="s">
        <v>34</v>
      </c>
      <c r="K96" s="14">
        <f t="shared" si="32"/>
        <v>0.3658536585365853</v>
      </c>
      <c r="L96" s="14">
        <f t="shared" si="33"/>
        <v>0.36842105263157893</v>
      </c>
      <c r="M96" s="14">
        <f t="shared" si="34"/>
        <v>0.37366548042704623</v>
      </c>
      <c r="N96" s="14">
        <f t="shared" si="35"/>
        <v>0.34883720930232559</v>
      </c>
      <c r="O96" s="14">
        <f t="shared" si="36"/>
        <v>0.39130434782608692</v>
      </c>
      <c r="P96" s="14">
        <f t="shared" si="37"/>
        <v>1.848081748723623</v>
      </c>
      <c r="Q96" s="14">
        <f t="shared" si="38"/>
        <v>0.36961634974472457</v>
      </c>
      <c r="R96" s="14">
        <f>Q96*F99</f>
        <v>0.98916375503112008</v>
      </c>
      <c r="T96" s="28">
        <v>3</v>
      </c>
      <c r="U96" s="28">
        <v>0.57999999999999996</v>
      </c>
    </row>
    <row r="97" spans="3:21" x14ac:dyDescent="0.35">
      <c r="C97" s="4" t="s">
        <v>35</v>
      </c>
      <c r="D97" s="8">
        <f>KRITERIA!W68</f>
        <v>0.2</v>
      </c>
      <c r="E97" s="8">
        <f>KRITERIA!W71</f>
        <v>3</v>
      </c>
      <c r="F97" s="8">
        <f>KRITERIA!W73</f>
        <v>0.2</v>
      </c>
      <c r="G97" s="6">
        <v>1</v>
      </c>
      <c r="H97" s="7">
        <f>1/G98</f>
        <v>0.33333333333333331</v>
      </c>
      <c r="J97" s="4" t="s">
        <v>35</v>
      </c>
      <c r="K97" s="14">
        <f t="shared" si="32"/>
        <v>7.3170731707317069E-2</v>
      </c>
      <c r="L97" s="14">
        <f t="shared" si="33"/>
        <v>0.15789473684210525</v>
      </c>
      <c r="M97" s="14">
        <f t="shared" si="34"/>
        <v>7.4733096085409248E-2</v>
      </c>
      <c r="N97" s="14">
        <f t="shared" si="35"/>
        <v>6.9767441860465115E-2</v>
      </c>
      <c r="O97" s="14">
        <f t="shared" si="36"/>
        <v>4.3478260869565216E-2</v>
      </c>
      <c r="P97" s="14">
        <f t="shared" si="37"/>
        <v>0.41904426736486189</v>
      </c>
      <c r="Q97" s="14">
        <f t="shared" si="38"/>
        <v>8.3808853472972372E-2</v>
      </c>
      <c r="R97" s="14">
        <f>Q97*G99</f>
        <v>1.2012602331126039</v>
      </c>
      <c r="T97" s="28">
        <v>4</v>
      </c>
      <c r="U97" s="28">
        <v>0.9</v>
      </c>
    </row>
    <row r="98" spans="3:21" x14ac:dyDescent="0.35">
      <c r="C98" s="4" t="s">
        <v>36</v>
      </c>
      <c r="D98" s="8">
        <f>KRITERIA!W69</f>
        <v>0.33333333333333331</v>
      </c>
      <c r="E98" s="8">
        <f>KRITERIA!W72</f>
        <v>3</v>
      </c>
      <c r="F98" s="8">
        <f>KRITERIA!W74</f>
        <v>0.33333333333333331</v>
      </c>
      <c r="G98" s="8">
        <f>KRITERIA!W75</f>
        <v>3</v>
      </c>
      <c r="H98" s="6">
        <v>1</v>
      </c>
      <c r="J98" s="4" t="s">
        <v>36</v>
      </c>
      <c r="K98" s="14">
        <f t="shared" si="32"/>
        <v>0.12195121951219509</v>
      </c>
      <c r="L98" s="14">
        <f t="shared" si="33"/>
        <v>0.15789473684210525</v>
      </c>
      <c r="M98" s="14">
        <f t="shared" si="34"/>
        <v>0.12455516014234874</v>
      </c>
      <c r="N98" s="14">
        <f t="shared" si="35"/>
        <v>0.20930232558139536</v>
      </c>
      <c r="O98" s="14">
        <f t="shared" si="36"/>
        <v>0.13043478260869565</v>
      </c>
      <c r="P98" s="14">
        <f t="shared" si="37"/>
        <v>0.74413822468674007</v>
      </c>
      <c r="Q98" s="14">
        <f t="shared" si="38"/>
        <v>0.14882764493734801</v>
      </c>
      <c r="R98" s="14">
        <f>Q98*H99</f>
        <v>1.1410119445196683</v>
      </c>
      <c r="T98" s="28">
        <v>5</v>
      </c>
      <c r="U98" s="28">
        <v>1.1200000000000001</v>
      </c>
    </row>
    <row r="99" spans="3:21" x14ac:dyDescent="0.35">
      <c r="C99" s="9" t="s">
        <v>15</v>
      </c>
      <c r="D99" s="10">
        <f>SUM(D94:D98)</f>
        <v>2.7333333333333338</v>
      </c>
      <c r="E99" s="10">
        <f t="shared" ref="E99:H99" si="39">SUM(E94:E98)</f>
        <v>19</v>
      </c>
      <c r="F99" s="10">
        <f t="shared" si="39"/>
        <v>2.6761904761904765</v>
      </c>
      <c r="G99" s="10">
        <f t="shared" si="39"/>
        <v>14.333333333333332</v>
      </c>
      <c r="H99" s="10">
        <f t="shared" si="39"/>
        <v>7.666666666666667</v>
      </c>
      <c r="J99" s="89" t="s">
        <v>15</v>
      </c>
      <c r="K99" s="90"/>
      <c r="L99" s="90"/>
      <c r="M99" s="90"/>
      <c r="N99" s="90"/>
      <c r="O99" s="90"/>
      <c r="P99" s="91"/>
      <c r="Q99" s="14">
        <f t="shared" ref="Q99" si="40">SUM(Q94:Q98)</f>
        <v>0.99999999999999989</v>
      </c>
      <c r="R99" s="14">
        <f t="shared" ref="R99" si="41">SUM(R94:R98)</f>
        <v>5.2186620022208938</v>
      </c>
      <c r="T99" s="28">
        <v>6</v>
      </c>
      <c r="U99" s="28">
        <v>1.24</v>
      </c>
    </row>
    <row r="100" spans="3:21" x14ac:dyDescent="0.35">
      <c r="J100" s="18" t="s">
        <v>27</v>
      </c>
      <c r="K100" s="6">
        <f>R99</f>
        <v>5.2186620022208938</v>
      </c>
      <c r="Q100" s="17"/>
      <c r="T100" s="28">
        <v>7</v>
      </c>
      <c r="U100" s="28">
        <v>1.32</v>
      </c>
    </row>
    <row r="101" spans="3:21" x14ac:dyDescent="0.35">
      <c r="E101" s="17"/>
      <c r="J101" s="18" t="s">
        <v>19</v>
      </c>
      <c r="K101" s="6">
        <f>(R99-5)/(5-1)</f>
        <v>5.4665500555223456E-2</v>
      </c>
      <c r="O101" s="85"/>
      <c r="P101" s="85"/>
      <c r="Q101" s="85"/>
      <c r="R101" s="19"/>
      <c r="T101" s="28">
        <v>8</v>
      </c>
      <c r="U101" s="28">
        <v>1.41</v>
      </c>
    </row>
    <row r="102" spans="3:21" ht="14.5" customHeight="1" x14ac:dyDescent="0.35">
      <c r="J102" s="20" t="s">
        <v>20</v>
      </c>
      <c r="K102" s="31">
        <v>1.1200000000000001</v>
      </c>
      <c r="L102" s="97"/>
      <c r="M102" s="98"/>
      <c r="O102" s="92" t="s">
        <v>18</v>
      </c>
      <c r="P102" s="94"/>
      <c r="Q102" s="93"/>
      <c r="R102" s="19"/>
      <c r="T102" s="28">
        <v>9</v>
      </c>
      <c r="U102" s="28">
        <v>1.45</v>
      </c>
    </row>
    <row r="103" spans="3:21" x14ac:dyDescent="0.35">
      <c r="J103" s="22" t="s">
        <v>21</v>
      </c>
      <c r="K103" s="10">
        <f>K101/K102</f>
        <v>4.8808482638592367E-2</v>
      </c>
      <c r="L103" s="95" t="str">
        <f>IF(K103&lt;0.1,"KONSISTEN","TIDAK KONSISTEN")</f>
        <v>KONSISTEN</v>
      </c>
      <c r="M103" s="96"/>
      <c r="O103" s="4" t="s">
        <v>31</v>
      </c>
      <c r="P103" s="79">
        <f t="shared" ref="P103:P108" si="42">Q94*100%</f>
        <v>0.34856371816577719</v>
      </c>
      <c r="Q103" s="80"/>
      <c r="R103" s="19"/>
      <c r="T103" s="28">
        <v>10</v>
      </c>
      <c r="U103" s="28">
        <v>1.49</v>
      </c>
    </row>
    <row r="104" spans="3:21" x14ac:dyDescent="0.35">
      <c r="J104" s="87" t="s">
        <v>22</v>
      </c>
      <c r="K104" s="87"/>
      <c r="L104" s="87" t="s">
        <v>23</v>
      </c>
      <c r="M104" s="87"/>
      <c r="O104" s="4" t="s">
        <v>33</v>
      </c>
      <c r="P104" s="79">
        <f t="shared" si="42"/>
        <v>4.9183433679177706E-2</v>
      </c>
      <c r="Q104" s="80"/>
      <c r="R104" s="19"/>
      <c r="T104" s="28">
        <v>11</v>
      </c>
      <c r="U104" s="28">
        <v>1.51</v>
      </c>
    </row>
    <row r="105" spans="3:21" x14ac:dyDescent="0.35">
      <c r="J105" s="88" t="s">
        <v>24</v>
      </c>
      <c r="K105" s="88"/>
      <c r="L105" s="88" t="s">
        <v>25</v>
      </c>
      <c r="M105" s="88"/>
      <c r="O105" s="4" t="s">
        <v>34</v>
      </c>
      <c r="P105" s="79">
        <f t="shared" si="42"/>
        <v>0.36961634974472457</v>
      </c>
      <c r="Q105" s="80"/>
      <c r="R105" s="19"/>
    </row>
    <row r="106" spans="3:21" x14ac:dyDescent="0.35">
      <c r="J106" s="23"/>
      <c r="K106" s="23"/>
      <c r="L106" s="23"/>
      <c r="M106" s="23"/>
      <c r="O106" s="4" t="s">
        <v>35</v>
      </c>
      <c r="P106" s="79">
        <f t="shared" si="42"/>
        <v>8.3808853472972372E-2</v>
      </c>
      <c r="Q106" s="80"/>
      <c r="R106" s="19"/>
    </row>
    <row r="107" spans="3:21" x14ac:dyDescent="0.35">
      <c r="O107" s="4" t="s">
        <v>36</v>
      </c>
      <c r="P107" s="79">
        <f t="shared" si="42"/>
        <v>0.14882764493734801</v>
      </c>
      <c r="Q107" s="80"/>
      <c r="R107" s="19"/>
    </row>
    <row r="108" spans="3:21" x14ac:dyDescent="0.35">
      <c r="O108" s="15" t="s">
        <v>15</v>
      </c>
      <c r="P108" s="79">
        <f t="shared" si="42"/>
        <v>0.99999999999999989</v>
      </c>
      <c r="Q108" s="80"/>
    </row>
    <row r="111" spans="3:21" ht="21" customHeight="1" x14ac:dyDescent="0.35">
      <c r="C111" s="72" t="s">
        <v>48</v>
      </c>
      <c r="D111" s="73"/>
      <c r="E111" s="73"/>
      <c r="F111" s="73"/>
      <c r="G111" s="73"/>
      <c r="H111" s="74"/>
      <c r="J111" s="72" t="s">
        <v>49</v>
      </c>
      <c r="K111" s="73"/>
      <c r="L111" s="73"/>
      <c r="M111" s="73"/>
      <c r="N111" s="73"/>
      <c r="O111" s="73"/>
      <c r="P111" s="73"/>
      <c r="Q111" s="73"/>
      <c r="R111" s="74"/>
      <c r="S111" s="26"/>
      <c r="T111" s="81" t="s">
        <v>28</v>
      </c>
      <c r="U111" s="82"/>
    </row>
    <row r="112" spans="3:21" ht="21" x14ac:dyDescent="0.35">
      <c r="C112" s="75"/>
      <c r="D112" s="76"/>
      <c r="E112" s="76"/>
      <c r="F112" s="76"/>
      <c r="G112" s="76"/>
      <c r="H112" s="77"/>
      <c r="J112" s="75"/>
      <c r="K112" s="76"/>
      <c r="L112" s="76"/>
      <c r="M112" s="76"/>
      <c r="N112" s="76"/>
      <c r="O112" s="76"/>
      <c r="P112" s="76"/>
      <c r="Q112" s="76"/>
      <c r="R112" s="77"/>
      <c r="S112" s="26"/>
      <c r="T112" s="83"/>
      <c r="U112" s="84"/>
    </row>
    <row r="113" spans="3:21" ht="29" x14ac:dyDescent="0.35">
      <c r="C113" s="5" t="s">
        <v>50</v>
      </c>
      <c r="D113" s="5" t="s">
        <v>31</v>
      </c>
      <c r="E113" s="5" t="s">
        <v>33</v>
      </c>
      <c r="F113" s="5" t="s">
        <v>34</v>
      </c>
      <c r="G113" s="5" t="s">
        <v>35</v>
      </c>
      <c r="H113" s="5" t="s">
        <v>36</v>
      </c>
      <c r="J113" s="5" t="s">
        <v>50</v>
      </c>
      <c r="K113" s="5" t="s">
        <v>31</v>
      </c>
      <c r="L113" s="5" t="s">
        <v>33</v>
      </c>
      <c r="M113" s="5" t="s">
        <v>34</v>
      </c>
      <c r="N113" s="5" t="s">
        <v>35</v>
      </c>
      <c r="O113" s="5" t="s">
        <v>36</v>
      </c>
      <c r="P113" s="11" t="s">
        <v>17</v>
      </c>
      <c r="Q113" s="24" t="s">
        <v>26</v>
      </c>
      <c r="R113" s="12" t="s">
        <v>51</v>
      </c>
      <c r="T113" s="12" t="s">
        <v>29</v>
      </c>
      <c r="U113" s="12" t="s">
        <v>30</v>
      </c>
    </row>
    <row r="114" spans="3:21" x14ac:dyDescent="0.35">
      <c r="C114" s="4" t="s">
        <v>31</v>
      </c>
      <c r="D114" s="6">
        <v>1</v>
      </c>
      <c r="E114" s="7">
        <f>1/D115</f>
        <v>5</v>
      </c>
      <c r="F114" s="7">
        <f>1/D116</f>
        <v>1</v>
      </c>
      <c r="G114" s="7">
        <f>1/D117</f>
        <v>7</v>
      </c>
      <c r="H114" s="7">
        <f>1/D118</f>
        <v>3</v>
      </c>
      <c r="J114" s="4" t="s">
        <v>31</v>
      </c>
      <c r="K114" s="14">
        <f>D114/$D$119</f>
        <v>0.37366548042704623</v>
      </c>
      <c r="L114" s="14">
        <f>E114/$E$119</f>
        <v>0.26315789473684209</v>
      </c>
      <c r="M114" s="14">
        <f>F114/$F$119</f>
        <v>0.37366548042704623</v>
      </c>
      <c r="N114" s="14">
        <f>G114/$G$119</f>
        <v>0.4285714285714286</v>
      </c>
      <c r="O114" s="14">
        <f>H114/$H$119</f>
        <v>0.39130434782608692</v>
      </c>
      <c r="P114" s="14">
        <f>SUM(K114:O114)</f>
        <v>1.8303646319884501</v>
      </c>
      <c r="Q114" s="14">
        <f>P114/5</f>
        <v>0.36607292639769001</v>
      </c>
      <c r="R114" s="14">
        <f>Q114*D119</f>
        <v>0.97968087921667524</v>
      </c>
      <c r="S114" s="25"/>
      <c r="T114" s="28">
        <v>1</v>
      </c>
      <c r="U114" s="28">
        <v>0</v>
      </c>
    </row>
    <row r="115" spans="3:21" x14ac:dyDescent="0.35">
      <c r="C115" s="4" t="s">
        <v>33</v>
      </c>
      <c r="D115" s="8">
        <f>KRITERIA!W81</f>
        <v>0.2</v>
      </c>
      <c r="E115" s="6">
        <v>1</v>
      </c>
      <c r="F115" s="7">
        <f>1/E116</f>
        <v>0.14285714285714285</v>
      </c>
      <c r="G115" s="7">
        <f>1/E117</f>
        <v>0.33333333333333331</v>
      </c>
      <c r="H115" s="7">
        <f>1/E118</f>
        <v>0.33333333333333331</v>
      </c>
      <c r="J115" s="4" t="s">
        <v>33</v>
      </c>
      <c r="K115" s="14">
        <f t="shared" ref="K115:K118" si="43">D115/$D$119</f>
        <v>7.4733096085409248E-2</v>
      </c>
      <c r="L115" s="14">
        <f t="shared" ref="L115:L118" si="44">E115/$E$119</f>
        <v>5.2631578947368418E-2</v>
      </c>
      <c r="M115" s="14">
        <f t="shared" ref="M115:M118" si="45">F115/$F$99</f>
        <v>5.3380782918149461E-2</v>
      </c>
      <c r="N115" s="14">
        <f t="shared" ref="N115:N118" si="46">G115/$G$119</f>
        <v>2.0408163265306124E-2</v>
      </c>
      <c r="O115" s="14">
        <f t="shared" ref="O115:O118" si="47">H115/$H$119</f>
        <v>4.3478260869565216E-2</v>
      </c>
      <c r="P115" s="14">
        <f t="shared" ref="P115:P118" si="48">SUM(K115:O115)</f>
        <v>0.24463188208579845</v>
      </c>
      <c r="Q115" s="14">
        <f t="shared" ref="Q115:Q118" si="49">P115/5</f>
        <v>4.8926376417159689E-2</v>
      </c>
      <c r="R115" s="14">
        <f>Q115*E119</f>
        <v>0.9296011519260341</v>
      </c>
      <c r="T115" s="28">
        <v>2</v>
      </c>
      <c r="U115" s="28">
        <v>0</v>
      </c>
    </row>
    <row r="116" spans="3:21" x14ac:dyDescent="0.35">
      <c r="C116" s="4" t="s">
        <v>34</v>
      </c>
      <c r="D116" s="8">
        <f>KRITERIA!W82</f>
        <v>1</v>
      </c>
      <c r="E116" s="8">
        <f>KRITERIA!W85</f>
        <v>7</v>
      </c>
      <c r="F116" s="6">
        <v>1</v>
      </c>
      <c r="G116" s="7">
        <f>1/F117</f>
        <v>5</v>
      </c>
      <c r="H116" s="7">
        <f>1/F118</f>
        <v>3</v>
      </c>
      <c r="J116" s="4" t="s">
        <v>34</v>
      </c>
      <c r="K116" s="14">
        <f t="shared" si="43"/>
        <v>0.37366548042704623</v>
      </c>
      <c r="L116" s="14">
        <f t="shared" si="44"/>
        <v>0.36842105263157893</v>
      </c>
      <c r="M116" s="14">
        <f t="shared" si="45"/>
        <v>0.37366548042704623</v>
      </c>
      <c r="N116" s="14">
        <f t="shared" si="46"/>
        <v>0.30612244897959184</v>
      </c>
      <c r="O116" s="14">
        <f t="shared" si="47"/>
        <v>0.39130434782608692</v>
      </c>
      <c r="P116" s="14">
        <f t="shared" si="48"/>
        <v>1.8131788102913502</v>
      </c>
      <c r="Q116" s="14">
        <f t="shared" si="49"/>
        <v>0.36263576205827003</v>
      </c>
      <c r="R116" s="14">
        <f>Q116*F119</f>
        <v>0.97048237274641802</v>
      </c>
      <c r="T116" s="28">
        <v>3</v>
      </c>
      <c r="U116" s="28">
        <v>0.57999999999999996</v>
      </c>
    </row>
    <row r="117" spans="3:21" x14ac:dyDescent="0.35">
      <c r="C117" s="4" t="s">
        <v>35</v>
      </c>
      <c r="D117" s="8">
        <f>KRITERIA!W83</f>
        <v>0.14285714285714285</v>
      </c>
      <c r="E117" s="8">
        <f>KRITERIA!W86</f>
        <v>3</v>
      </c>
      <c r="F117" s="8">
        <f>KRITERIA!W88</f>
        <v>0.2</v>
      </c>
      <c r="G117" s="6">
        <v>1</v>
      </c>
      <c r="H117" s="7">
        <f>1/G118</f>
        <v>0.33333333333333331</v>
      </c>
      <c r="J117" s="4" t="s">
        <v>35</v>
      </c>
      <c r="K117" s="14">
        <f t="shared" si="43"/>
        <v>5.3380782918149461E-2</v>
      </c>
      <c r="L117" s="14">
        <f t="shared" si="44"/>
        <v>0.15789473684210525</v>
      </c>
      <c r="M117" s="14">
        <f t="shared" si="45"/>
        <v>7.4733096085409248E-2</v>
      </c>
      <c r="N117" s="14">
        <f t="shared" si="46"/>
        <v>6.1224489795918373E-2</v>
      </c>
      <c r="O117" s="14">
        <f t="shared" si="47"/>
        <v>4.3478260869565216E-2</v>
      </c>
      <c r="P117" s="14">
        <f t="shared" si="48"/>
        <v>0.39071136651114757</v>
      </c>
      <c r="Q117" s="14">
        <f t="shared" si="49"/>
        <v>7.8142273302229517E-2</v>
      </c>
      <c r="R117" s="14">
        <f>Q117*G119</f>
        <v>1.2763237972697488</v>
      </c>
      <c r="T117" s="28">
        <v>4</v>
      </c>
      <c r="U117" s="28">
        <v>0.9</v>
      </c>
    </row>
    <row r="118" spans="3:21" x14ac:dyDescent="0.35">
      <c r="C118" s="4" t="s">
        <v>36</v>
      </c>
      <c r="D118" s="8">
        <f>KRITERIA!W84</f>
        <v>0.33333333333333331</v>
      </c>
      <c r="E118" s="8">
        <f>KRITERIA!W87</f>
        <v>3</v>
      </c>
      <c r="F118" s="8">
        <f>KRITERIA!W89</f>
        <v>0.33333333333333331</v>
      </c>
      <c r="G118" s="8">
        <f>KRITERIA!W90</f>
        <v>3</v>
      </c>
      <c r="H118" s="6">
        <v>1</v>
      </c>
      <c r="J118" s="4" t="s">
        <v>36</v>
      </c>
      <c r="K118" s="14">
        <f t="shared" si="43"/>
        <v>0.12455516014234874</v>
      </c>
      <c r="L118" s="14">
        <f t="shared" si="44"/>
        <v>0.15789473684210525</v>
      </c>
      <c r="M118" s="14">
        <f t="shared" si="45"/>
        <v>0.12455516014234874</v>
      </c>
      <c r="N118" s="14">
        <f t="shared" si="46"/>
        <v>0.18367346938775511</v>
      </c>
      <c r="O118" s="14">
        <f t="shared" si="47"/>
        <v>0.13043478260869565</v>
      </c>
      <c r="P118" s="14">
        <f t="shared" si="48"/>
        <v>0.72111330912325355</v>
      </c>
      <c r="Q118" s="14">
        <f t="shared" si="49"/>
        <v>0.14422266182465071</v>
      </c>
      <c r="R118" s="14">
        <f>Q118*H119</f>
        <v>1.1057070739889889</v>
      </c>
      <c r="T118" s="28">
        <v>5</v>
      </c>
      <c r="U118" s="28">
        <v>1.1200000000000001</v>
      </c>
    </row>
    <row r="119" spans="3:21" x14ac:dyDescent="0.35">
      <c r="C119" s="9" t="s">
        <v>15</v>
      </c>
      <c r="D119" s="10">
        <f>SUM(D114:D118)</f>
        <v>2.6761904761904765</v>
      </c>
      <c r="E119" s="10">
        <f t="shared" ref="E119:H119" si="50">SUM(E114:E118)</f>
        <v>19</v>
      </c>
      <c r="F119" s="10">
        <f t="shared" si="50"/>
        <v>2.6761904761904765</v>
      </c>
      <c r="G119" s="10">
        <f t="shared" si="50"/>
        <v>16.333333333333332</v>
      </c>
      <c r="H119" s="10">
        <f t="shared" si="50"/>
        <v>7.666666666666667</v>
      </c>
      <c r="J119" s="89" t="s">
        <v>15</v>
      </c>
      <c r="K119" s="90"/>
      <c r="L119" s="90"/>
      <c r="M119" s="90"/>
      <c r="N119" s="90"/>
      <c r="O119" s="90"/>
      <c r="P119" s="91"/>
      <c r="Q119" s="14">
        <f t="shared" ref="Q119" si="51">SUM(Q114:Q118)</f>
        <v>1</v>
      </c>
      <c r="R119" s="14">
        <f t="shared" ref="R119" si="52">SUM(R114:R118)</f>
        <v>5.2617952751478647</v>
      </c>
      <c r="T119" s="28">
        <v>6</v>
      </c>
      <c r="U119" s="28">
        <v>1.24</v>
      </c>
    </row>
    <row r="120" spans="3:21" x14ac:dyDescent="0.35">
      <c r="J120" s="18" t="s">
        <v>27</v>
      </c>
      <c r="K120" s="6">
        <f>R119</f>
        <v>5.2617952751478647</v>
      </c>
      <c r="Q120" s="17"/>
      <c r="T120" s="28">
        <v>7</v>
      </c>
      <c r="U120" s="28">
        <v>1.32</v>
      </c>
    </row>
    <row r="121" spans="3:21" x14ac:dyDescent="0.35">
      <c r="E121" s="17"/>
      <c r="J121" s="18" t="s">
        <v>19</v>
      </c>
      <c r="K121" s="6">
        <f>(R119-5)/(5-1)</f>
        <v>6.5448818786966179E-2</v>
      </c>
      <c r="O121" s="85"/>
      <c r="P121" s="85"/>
      <c r="Q121" s="85"/>
      <c r="R121" s="19"/>
      <c r="T121" s="28">
        <v>8</v>
      </c>
      <c r="U121" s="28">
        <v>1.41</v>
      </c>
    </row>
    <row r="122" spans="3:21" x14ac:dyDescent="0.35">
      <c r="J122" s="20" t="s">
        <v>20</v>
      </c>
      <c r="K122" s="35">
        <v>1.1200000000000001</v>
      </c>
      <c r="L122" s="85"/>
      <c r="M122" s="85"/>
      <c r="O122" s="92" t="s">
        <v>18</v>
      </c>
      <c r="P122" s="94"/>
      <c r="Q122" s="93"/>
      <c r="R122" s="19"/>
      <c r="T122" s="28">
        <v>9</v>
      </c>
      <c r="U122" s="28">
        <v>1.45</v>
      </c>
    </row>
    <row r="123" spans="3:21" x14ac:dyDescent="0.35">
      <c r="J123" s="22" t="s">
        <v>21</v>
      </c>
      <c r="K123" s="10">
        <f>K121/K122</f>
        <v>5.843644534550551E-2</v>
      </c>
      <c r="L123" s="92" t="str">
        <f>IF(K123&lt;0.1,"KONSISTEN","TIDAK KONSISTEN")</f>
        <v>KONSISTEN</v>
      </c>
      <c r="M123" s="93"/>
      <c r="O123" s="4" t="s">
        <v>31</v>
      </c>
      <c r="P123" s="79">
        <f t="shared" ref="P123:P128" si="53">Q114*100%</f>
        <v>0.36607292639769001</v>
      </c>
      <c r="Q123" s="80"/>
      <c r="R123" s="19"/>
      <c r="T123" s="28">
        <v>10</v>
      </c>
      <c r="U123" s="28">
        <v>1.49</v>
      </c>
    </row>
    <row r="124" spans="3:21" x14ac:dyDescent="0.35">
      <c r="J124" s="87" t="s">
        <v>22</v>
      </c>
      <c r="K124" s="87"/>
      <c r="L124" s="87" t="s">
        <v>23</v>
      </c>
      <c r="M124" s="87"/>
      <c r="O124" s="4" t="s">
        <v>33</v>
      </c>
      <c r="P124" s="79">
        <f t="shared" si="53"/>
        <v>4.8926376417159689E-2</v>
      </c>
      <c r="Q124" s="80"/>
      <c r="R124" s="19"/>
      <c r="T124" s="28">
        <v>11</v>
      </c>
      <c r="U124" s="28">
        <v>1.51</v>
      </c>
    </row>
    <row r="125" spans="3:21" x14ac:dyDescent="0.35">
      <c r="J125" s="88" t="s">
        <v>24</v>
      </c>
      <c r="K125" s="88"/>
      <c r="L125" s="88" t="s">
        <v>25</v>
      </c>
      <c r="M125" s="88"/>
      <c r="O125" s="4" t="s">
        <v>34</v>
      </c>
      <c r="P125" s="79">
        <f t="shared" si="53"/>
        <v>0.36263576205827003</v>
      </c>
      <c r="Q125" s="80"/>
      <c r="R125" s="19"/>
    </row>
    <row r="126" spans="3:21" x14ac:dyDescent="0.35">
      <c r="J126" s="23"/>
      <c r="K126" s="23"/>
      <c r="L126" s="23"/>
      <c r="M126" s="23"/>
      <c r="O126" s="4" t="s">
        <v>35</v>
      </c>
      <c r="P126" s="79">
        <f t="shared" si="53"/>
        <v>7.8142273302229517E-2</v>
      </c>
      <c r="Q126" s="80"/>
      <c r="R126" s="19"/>
    </row>
    <row r="127" spans="3:21" x14ac:dyDescent="0.35">
      <c r="O127" s="4" t="s">
        <v>36</v>
      </c>
      <c r="P127" s="79">
        <f t="shared" si="53"/>
        <v>0.14422266182465071</v>
      </c>
      <c r="Q127" s="80"/>
      <c r="R127" s="19"/>
    </row>
    <row r="128" spans="3:21" x14ac:dyDescent="0.35">
      <c r="O128" s="15" t="s">
        <v>15</v>
      </c>
      <c r="P128" s="79">
        <f t="shared" si="53"/>
        <v>1</v>
      </c>
      <c r="Q128" s="80"/>
    </row>
    <row r="130" spans="3:21" x14ac:dyDescent="0.35">
      <c r="J130" s="33"/>
      <c r="K130" s="33"/>
      <c r="L130" s="33"/>
      <c r="M130" s="33"/>
      <c r="N130" s="33"/>
      <c r="O130" s="33"/>
      <c r="P130" s="33"/>
      <c r="Q130" s="33"/>
      <c r="R130" s="33"/>
      <c r="S130" s="33"/>
      <c r="T130" s="33"/>
      <c r="U130" s="33"/>
    </row>
    <row r="131" spans="3:21" ht="14.5" customHeight="1" x14ac:dyDescent="0.35">
      <c r="C131" s="99" t="s">
        <v>57</v>
      </c>
      <c r="D131" s="99"/>
      <c r="E131" s="99"/>
      <c r="F131" s="99"/>
      <c r="G131" s="99"/>
      <c r="H131" s="99"/>
      <c r="J131" s="33"/>
      <c r="K131" s="33"/>
      <c r="L131" s="33"/>
      <c r="M131" s="33"/>
      <c r="N131" s="33"/>
      <c r="O131" s="33"/>
      <c r="P131" s="33"/>
      <c r="Q131" s="33"/>
      <c r="R131" s="33"/>
      <c r="S131" s="33"/>
      <c r="T131" s="33"/>
      <c r="U131" s="33"/>
    </row>
    <row r="132" spans="3:21" ht="11.15" customHeight="1" x14ac:dyDescent="0.35">
      <c r="C132" s="99"/>
      <c r="D132" s="99"/>
      <c r="E132" s="99"/>
      <c r="F132" s="99"/>
      <c r="G132" s="99"/>
      <c r="H132" s="99"/>
      <c r="J132" s="33"/>
      <c r="K132" s="33"/>
      <c r="L132" s="33"/>
      <c r="M132" s="33"/>
      <c r="N132" s="33"/>
      <c r="O132" s="33"/>
      <c r="P132" s="33"/>
      <c r="Q132" s="33"/>
      <c r="R132" s="33"/>
      <c r="S132" s="33"/>
      <c r="T132" s="33"/>
      <c r="U132" s="33"/>
    </row>
    <row r="133" spans="3:21" ht="27" customHeight="1" x14ac:dyDescent="0.35">
      <c r="C133" s="4"/>
      <c r="D133" s="5" t="s">
        <v>4</v>
      </c>
      <c r="E133" s="5" t="s">
        <v>6</v>
      </c>
      <c r="F133" s="5" t="s">
        <v>14</v>
      </c>
      <c r="G133" s="5" t="s">
        <v>9</v>
      </c>
      <c r="H133" s="5" t="s">
        <v>10</v>
      </c>
      <c r="J133" s="33"/>
      <c r="K133" s="33"/>
      <c r="L133" s="33"/>
      <c r="M133" s="33"/>
      <c r="N133" s="33"/>
      <c r="O133" s="33"/>
      <c r="P133" s="33"/>
      <c r="Q133" s="33"/>
      <c r="R133" s="33"/>
      <c r="S133" s="33"/>
      <c r="T133" s="33"/>
      <c r="U133" s="33"/>
    </row>
    <row r="134" spans="3:21" ht="14.5" customHeight="1" x14ac:dyDescent="0.35">
      <c r="C134" s="4" t="s">
        <v>31</v>
      </c>
      <c r="D134" s="43">
        <f t="shared" ref="D134:D138" si="54">Q34</f>
        <v>6.7605810194249064E-2</v>
      </c>
      <c r="E134" s="43">
        <f>Q54</f>
        <v>0.36553890616851475</v>
      </c>
      <c r="F134" s="43">
        <f>Q74</f>
        <v>0.34617429351947909</v>
      </c>
      <c r="G134" s="43">
        <f>Q94</f>
        <v>0.34856371816577719</v>
      </c>
      <c r="H134" s="43">
        <f>Q114</f>
        <v>0.36607292639769001</v>
      </c>
      <c r="I134" s="17"/>
      <c r="J134" s="17"/>
      <c r="K134" s="17"/>
      <c r="L134" s="17"/>
      <c r="M134" s="17"/>
      <c r="N134" s="17"/>
      <c r="O134" s="17"/>
      <c r="P134" s="17"/>
      <c r="Q134" s="17"/>
      <c r="R134" s="17"/>
      <c r="S134" s="17"/>
      <c r="T134" s="17"/>
      <c r="U134" s="17"/>
    </row>
    <row r="135" spans="3:21" ht="14.5" customHeight="1" x14ac:dyDescent="0.35">
      <c r="C135" s="4" t="s">
        <v>33</v>
      </c>
      <c r="D135" s="43">
        <f t="shared" si="54"/>
        <v>0.51730969940082994</v>
      </c>
      <c r="E135" s="43">
        <f t="shared" ref="E135:E138" si="55">Q55</f>
        <v>6.4596664443516388E-2</v>
      </c>
      <c r="F135" s="43">
        <f t="shared" ref="F135:F138" si="56">Q75</f>
        <v>3.8650497282133094E-2</v>
      </c>
      <c r="G135" s="43">
        <f t="shared" ref="G135:G138" si="57">Q95</f>
        <v>4.9183433679177706E-2</v>
      </c>
      <c r="H135" s="43">
        <f t="shared" ref="H135:H138" si="58">Q115</f>
        <v>4.8926376417159689E-2</v>
      </c>
      <c r="I135" s="17"/>
      <c r="J135" s="17"/>
      <c r="K135" s="17"/>
      <c r="L135" s="17"/>
      <c r="M135" s="17"/>
      <c r="N135" s="17"/>
      <c r="O135" s="17"/>
      <c r="P135" s="17"/>
      <c r="Q135" s="17"/>
      <c r="R135" s="17"/>
      <c r="S135" s="17"/>
      <c r="T135" s="17"/>
      <c r="U135" s="17"/>
    </row>
    <row r="136" spans="3:21" ht="14.5" customHeight="1" x14ac:dyDescent="0.35">
      <c r="C136" s="4" t="s">
        <v>34</v>
      </c>
      <c r="D136" s="43">
        <f t="shared" si="54"/>
        <v>6.2222575126317757E-2</v>
      </c>
      <c r="E136" s="43">
        <f t="shared" si="55"/>
        <v>0.30887223950184811</v>
      </c>
      <c r="F136" s="43">
        <f t="shared" si="56"/>
        <v>0.3629611787653807</v>
      </c>
      <c r="G136" s="43">
        <f t="shared" si="57"/>
        <v>0.36961634974472457</v>
      </c>
      <c r="H136" s="43">
        <f t="shared" si="58"/>
        <v>0.36263576205827003</v>
      </c>
      <c r="I136" s="17"/>
      <c r="J136" s="17"/>
      <c r="K136" s="17"/>
      <c r="L136" s="17"/>
      <c r="M136" s="17"/>
      <c r="N136" s="17"/>
      <c r="O136" s="17"/>
      <c r="P136" s="17"/>
      <c r="Q136" s="17"/>
      <c r="R136" s="17"/>
      <c r="S136" s="17"/>
      <c r="T136" s="17"/>
      <c r="U136" s="17"/>
    </row>
    <row r="137" spans="3:21" ht="14.5" customHeight="1" x14ac:dyDescent="0.35">
      <c r="C137" s="4" t="s">
        <v>35</v>
      </c>
      <c r="D137" s="43">
        <f t="shared" si="54"/>
        <v>0.21050776639407762</v>
      </c>
      <c r="E137" s="43">
        <f t="shared" si="55"/>
        <v>9.1774447900369621E-2</v>
      </c>
      <c r="F137" s="43">
        <f t="shared" si="56"/>
        <v>0.10403571401394571</v>
      </c>
      <c r="G137" s="43">
        <f t="shared" si="57"/>
        <v>8.3808853472972372E-2</v>
      </c>
      <c r="H137" s="43">
        <f t="shared" si="58"/>
        <v>7.8142273302229517E-2</v>
      </c>
      <c r="I137" s="17"/>
      <c r="J137" s="17"/>
      <c r="K137" s="17"/>
      <c r="L137" s="17"/>
      <c r="M137" s="17"/>
      <c r="N137" s="17"/>
      <c r="O137" s="17"/>
      <c r="P137" s="17"/>
      <c r="Q137" s="17"/>
      <c r="R137" s="17"/>
      <c r="S137" s="17"/>
      <c r="T137" s="17"/>
      <c r="U137" s="17"/>
    </row>
    <row r="138" spans="3:21" ht="14.5" customHeight="1" x14ac:dyDescent="0.35">
      <c r="C138" s="4" t="s">
        <v>36</v>
      </c>
      <c r="D138" s="43">
        <f t="shared" si="54"/>
        <v>0.14235414888452572</v>
      </c>
      <c r="E138" s="43">
        <f t="shared" si="55"/>
        <v>0.16921774198575107</v>
      </c>
      <c r="F138" s="43">
        <f t="shared" si="56"/>
        <v>0.14817831641906135</v>
      </c>
      <c r="G138" s="43">
        <f t="shared" si="57"/>
        <v>0.14882764493734801</v>
      </c>
      <c r="H138" s="43">
        <f t="shared" si="58"/>
        <v>0.14422266182465071</v>
      </c>
      <c r="I138" s="17"/>
      <c r="J138" s="17"/>
      <c r="K138" s="17"/>
      <c r="L138" s="17"/>
      <c r="M138" s="17"/>
      <c r="N138" s="17"/>
      <c r="O138" s="17"/>
      <c r="P138" s="17"/>
      <c r="Q138" s="17"/>
      <c r="R138" s="17"/>
      <c r="S138" s="17"/>
      <c r="T138" s="17"/>
      <c r="U138" s="17"/>
    </row>
    <row r="139" spans="3:21" ht="29.5" customHeight="1" x14ac:dyDescent="0.35">
      <c r="C139" s="32" t="s">
        <v>58</v>
      </c>
      <c r="D139" s="42">
        <f>Q14</f>
        <v>0.30435574229691875</v>
      </c>
      <c r="E139" s="42">
        <f>Q15</f>
        <v>0.33327731092436974</v>
      </c>
      <c r="F139" s="42">
        <f>Q16</f>
        <v>6.4719887955182076E-2</v>
      </c>
      <c r="G139" s="42">
        <f>Q17</f>
        <v>0.20197478991596637</v>
      </c>
      <c r="H139" s="42">
        <f>Q18</f>
        <v>9.5672268907563029E-2</v>
      </c>
      <c r="I139" s="17"/>
      <c r="R139" s="17"/>
      <c r="S139" s="17"/>
      <c r="T139" s="17"/>
      <c r="U139" s="17"/>
    </row>
    <row r="142" spans="3:21" ht="29.5" customHeight="1" x14ac:dyDescent="0.35"/>
  </sheetData>
  <mergeCells count="126">
    <mergeCell ref="J7:L7"/>
    <mergeCell ref="C131:H132"/>
    <mergeCell ref="J125:K125"/>
    <mergeCell ref="L125:M125"/>
    <mergeCell ref="P125:Q125"/>
    <mergeCell ref="P126:Q126"/>
    <mergeCell ref="P127:Q127"/>
    <mergeCell ref="P128:Q128"/>
    <mergeCell ref="D2:F2"/>
    <mergeCell ref="G2:I2"/>
    <mergeCell ref="J2:L2"/>
    <mergeCell ref="D3:F3"/>
    <mergeCell ref="G3:I3"/>
    <mergeCell ref="J3:L3"/>
    <mergeCell ref="D4:F4"/>
    <mergeCell ref="G4:I4"/>
    <mergeCell ref="J4:L4"/>
    <mergeCell ref="D5:F5"/>
    <mergeCell ref="G5:I5"/>
    <mergeCell ref="J5:L5"/>
    <mergeCell ref="D6:F6"/>
    <mergeCell ref="G6:I6"/>
    <mergeCell ref="J6:L6"/>
    <mergeCell ref="D7:F7"/>
    <mergeCell ref="G7:I7"/>
    <mergeCell ref="J99:P99"/>
    <mergeCell ref="J119:P119"/>
    <mergeCell ref="L122:M122"/>
    <mergeCell ref="O122:Q122"/>
    <mergeCell ref="L123:M123"/>
    <mergeCell ref="P123:Q123"/>
    <mergeCell ref="L103:M103"/>
    <mergeCell ref="O101:Q101"/>
    <mergeCell ref="L102:M102"/>
    <mergeCell ref="O102:Q102"/>
    <mergeCell ref="P103:Q103"/>
    <mergeCell ref="J104:K104"/>
    <mergeCell ref="L104:M104"/>
    <mergeCell ref="P104:Q104"/>
    <mergeCell ref="J124:K124"/>
    <mergeCell ref="L124:M124"/>
    <mergeCell ref="P124:Q124"/>
    <mergeCell ref="J105:K105"/>
    <mergeCell ref="L105:M105"/>
    <mergeCell ref="C111:H112"/>
    <mergeCell ref="J111:R112"/>
    <mergeCell ref="T111:U112"/>
    <mergeCell ref="O121:Q121"/>
    <mergeCell ref="P105:Q105"/>
    <mergeCell ref="P106:Q106"/>
    <mergeCell ref="P107:Q107"/>
    <mergeCell ref="P108:Q108"/>
    <mergeCell ref="C91:H92"/>
    <mergeCell ref="J91:R92"/>
    <mergeCell ref="T91:U92"/>
    <mergeCell ref="P83:Q83"/>
    <mergeCell ref="J84:K84"/>
    <mergeCell ref="L84:M84"/>
    <mergeCell ref="P84:Q84"/>
    <mergeCell ref="P85:Q85"/>
    <mergeCell ref="L85:M85"/>
    <mergeCell ref="L83:M83"/>
    <mergeCell ref="J85:K85"/>
    <mergeCell ref="P86:Q86"/>
    <mergeCell ref="P87:Q87"/>
    <mergeCell ref="P88:Q88"/>
    <mergeCell ref="C71:H72"/>
    <mergeCell ref="J71:R72"/>
    <mergeCell ref="T71:U72"/>
    <mergeCell ref="O81:Q81"/>
    <mergeCell ref="L82:M82"/>
    <mergeCell ref="O82:Q82"/>
    <mergeCell ref="J64:K64"/>
    <mergeCell ref="L64:M64"/>
    <mergeCell ref="P64:Q64"/>
    <mergeCell ref="P65:Q65"/>
    <mergeCell ref="P66:Q66"/>
    <mergeCell ref="P67:Q67"/>
    <mergeCell ref="J65:K65"/>
    <mergeCell ref="L65:M65"/>
    <mergeCell ref="P68:Q68"/>
    <mergeCell ref="J79:P79"/>
    <mergeCell ref="T51:U52"/>
    <mergeCell ref="O61:Q61"/>
    <mergeCell ref="L62:M62"/>
    <mergeCell ref="O62:Q62"/>
    <mergeCell ref="P63:Q63"/>
    <mergeCell ref="P46:Q46"/>
    <mergeCell ref="P47:Q47"/>
    <mergeCell ref="O42:Q42"/>
    <mergeCell ref="P48:Q48"/>
    <mergeCell ref="L43:M43"/>
    <mergeCell ref="L45:M45"/>
    <mergeCell ref="L63:M63"/>
    <mergeCell ref="J59:P59"/>
    <mergeCell ref="C51:H52"/>
    <mergeCell ref="J51:R52"/>
    <mergeCell ref="P43:Q43"/>
    <mergeCell ref="J44:K44"/>
    <mergeCell ref="L44:M44"/>
    <mergeCell ref="P44:Q44"/>
    <mergeCell ref="P45:Q45"/>
    <mergeCell ref="C31:H32"/>
    <mergeCell ref="J31:R32"/>
    <mergeCell ref="J45:K45"/>
    <mergeCell ref="J39:P39"/>
    <mergeCell ref="C11:H12"/>
    <mergeCell ref="O22:Q22"/>
    <mergeCell ref="P23:Q23"/>
    <mergeCell ref="P24:Q24"/>
    <mergeCell ref="T31:U32"/>
    <mergeCell ref="O41:Q41"/>
    <mergeCell ref="L42:M42"/>
    <mergeCell ref="P28:Q28"/>
    <mergeCell ref="J11:R12"/>
    <mergeCell ref="L22:M22"/>
    <mergeCell ref="J24:K24"/>
    <mergeCell ref="L23:M23"/>
    <mergeCell ref="T11:U12"/>
    <mergeCell ref="L24:M24"/>
    <mergeCell ref="P25:Q25"/>
    <mergeCell ref="J25:K25"/>
    <mergeCell ref="P26:Q26"/>
    <mergeCell ref="L25:M25"/>
    <mergeCell ref="P27:Q27"/>
    <mergeCell ref="J19:P19"/>
  </mergeCells>
  <phoneticPr fontId="7" type="noConversion"/>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9E7140-9A02-4BCB-A03B-90FC66FCE6DA}">
  <dimension ref="B2:G57"/>
  <sheetViews>
    <sheetView topLeftCell="A37" zoomScale="80" workbookViewId="0">
      <selection activeCell="H53" sqref="H53"/>
    </sheetView>
  </sheetViews>
  <sheetFormatPr defaultRowHeight="14.5" x14ac:dyDescent="0.35"/>
  <cols>
    <col min="2" max="2" width="18.453125" customWidth="1"/>
    <col min="3" max="3" width="20.7265625" customWidth="1"/>
    <col min="4" max="4" width="20.36328125" customWidth="1"/>
    <col min="5" max="5" width="18.90625" customWidth="1"/>
    <col min="6" max="6" width="17.36328125" customWidth="1"/>
    <col min="7" max="7" width="16.453125" customWidth="1"/>
    <col min="9" max="9" width="16.6328125" customWidth="1"/>
    <col min="10" max="10" width="13.26953125" customWidth="1"/>
    <col min="11" max="11" width="13.6328125" customWidth="1"/>
    <col min="12" max="12" width="12" customWidth="1"/>
    <col min="13" max="13" width="12.08984375" customWidth="1"/>
    <col min="14" max="14" width="12.81640625" customWidth="1"/>
  </cols>
  <sheetData>
    <row r="2" spans="2:7" ht="34" customHeight="1" x14ac:dyDescent="0.35">
      <c r="B2" s="111" t="s">
        <v>95</v>
      </c>
      <c r="C2" s="104"/>
      <c r="D2" s="104"/>
      <c r="E2" s="104"/>
      <c r="F2" s="104"/>
      <c r="G2" s="112"/>
    </row>
    <row r="3" spans="2:7" x14ac:dyDescent="0.35">
      <c r="B3" s="110" t="s">
        <v>87</v>
      </c>
      <c r="C3" s="110" t="s">
        <v>1</v>
      </c>
      <c r="D3" s="110"/>
      <c r="E3" s="110"/>
      <c r="F3" s="110"/>
      <c r="G3" s="110"/>
    </row>
    <row r="4" spans="2:7" x14ac:dyDescent="0.35">
      <c r="B4" s="110"/>
      <c r="C4" s="5" t="s">
        <v>4</v>
      </c>
      <c r="D4" s="5" t="s">
        <v>6</v>
      </c>
      <c r="E4" s="5" t="s">
        <v>14</v>
      </c>
      <c r="F4" s="5" t="s">
        <v>86</v>
      </c>
      <c r="G4" s="5" t="s">
        <v>10</v>
      </c>
    </row>
    <row r="5" spans="2:7" x14ac:dyDescent="0.35">
      <c r="B5" s="51" t="s">
        <v>52</v>
      </c>
      <c r="C5" s="45">
        <f>'MATRIKS AHP'!D134</f>
        <v>6.7605810194249064E-2</v>
      </c>
      <c r="D5" s="45">
        <f>'MATRIKS AHP'!E134</f>
        <v>0.36553890616851475</v>
      </c>
      <c r="E5" s="45">
        <f>'MATRIKS AHP'!F134</f>
        <v>0.34617429351947909</v>
      </c>
      <c r="F5" s="45">
        <f>'MATRIKS AHP'!G134</f>
        <v>0.34856371816577719</v>
      </c>
      <c r="G5" s="45">
        <f>'MATRIKS AHP'!H134</f>
        <v>0.36607292639769001</v>
      </c>
    </row>
    <row r="6" spans="2:7" x14ac:dyDescent="0.35">
      <c r="B6" s="51" t="s">
        <v>54</v>
      </c>
      <c r="C6" s="45">
        <f>'MATRIKS AHP'!D135</f>
        <v>0.51730969940082994</v>
      </c>
      <c r="D6" s="45">
        <f>'MATRIKS AHP'!E135</f>
        <v>6.4596664443516388E-2</v>
      </c>
      <c r="E6" s="45">
        <f>'MATRIKS AHP'!F135</f>
        <v>3.8650497282133094E-2</v>
      </c>
      <c r="F6" s="45">
        <f>'MATRIKS AHP'!G135</f>
        <v>4.9183433679177706E-2</v>
      </c>
      <c r="G6" s="45">
        <f>'MATRIKS AHP'!H135</f>
        <v>4.8926376417159689E-2</v>
      </c>
    </row>
    <row r="7" spans="2:7" x14ac:dyDescent="0.35">
      <c r="B7" s="51" t="s">
        <v>53</v>
      </c>
      <c r="C7" s="45">
        <f>'MATRIKS AHP'!D136</f>
        <v>6.2222575126317757E-2</v>
      </c>
      <c r="D7" s="45">
        <f>'MATRIKS AHP'!E136</f>
        <v>0.30887223950184811</v>
      </c>
      <c r="E7" s="45">
        <f>'MATRIKS AHP'!F136</f>
        <v>0.3629611787653807</v>
      </c>
      <c r="F7" s="45">
        <f>'MATRIKS AHP'!G136</f>
        <v>0.36961634974472457</v>
      </c>
      <c r="G7" s="45">
        <f>'MATRIKS AHP'!H136</f>
        <v>0.36263576205827003</v>
      </c>
    </row>
    <row r="8" spans="2:7" x14ac:dyDescent="0.35">
      <c r="B8" s="51" t="s">
        <v>55</v>
      </c>
      <c r="C8" s="45">
        <f>'MATRIKS AHP'!D137</f>
        <v>0.21050776639407762</v>
      </c>
      <c r="D8" s="45">
        <f>'MATRIKS AHP'!E137</f>
        <v>9.1774447900369621E-2</v>
      </c>
      <c r="E8" s="45">
        <f>'MATRIKS AHP'!F137</f>
        <v>0.10403571401394571</v>
      </c>
      <c r="F8" s="45">
        <f>'MATRIKS AHP'!G137</f>
        <v>8.3808853472972372E-2</v>
      </c>
      <c r="G8" s="45">
        <f>'MATRIKS AHP'!H137</f>
        <v>7.8142273302229517E-2</v>
      </c>
    </row>
    <row r="9" spans="2:7" ht="15" thickBot="1" x14ac:dyDescent="0.4">
      <c r="B9" s="53" t="s">
        <v>56</v>
      </c>
      <c r="C9" s="54">
        <f>'MATRIKS AHP'!D138</f>
        <v>0.14235414888452572</v>
      </c>
      <c r="D9" s="54">
        <f>'MATRIKS AHP'!E138</f>
        <v>0.16921774198575107</v>
      </c>
      <c r="E9" s="54">
        <f>'MATRIKS AHP'!F138</f>
        <v>0.14817831641906135</v>
      </c>
      <c r="F9" s="54">
        <f>'MATRIKS AHP'!G138</f>
        <v>0.14882764493734801</v>
      </c>
      <c r="G9" s="54">
        <f>'MATRIKS AHP'!H138</f>
        <v>0.14422266182465071</v>
      </c>
    </row>
    <row r="10" spans="2:7" x14ac:dyDescent="0.35">
      <c r="B10" s="55" t="s">
        <v>26</v>
      </c>
      <c r="C10" s="52">
        <v>0.30435574229691875</v>
      </c>
      <c r="D10" s="52">
        <v>0.33327731092436974</v>
      </c>
      <c r="E10" s="52">
        <v>6.4719887955182076E-2</v>
      </c>
      <c r="F10" s="52">
        <v>0.20197478991596637</v>
      </c>
      <c r="G10" s="52">
        <v>9.5672268907563029E-2</v>
      </c>
    </row>
    <row r="11" spans="2:7" x14ac:dyDescent="0.35">
      <c r="B11" s="56" t="s">
        <v>77</v>
      </c>
      <c r="C11" s="41" t="s">
        <v>84</v>
      </c>
      <c r="D11" s="41" t="s">
        <v>85</v>
      </c>
      <c r="E11" s="41" t="s">
        <v>85</v>
      </c>
      <c r="F11" s="41" t="s">
        <v>85</v>
      </c>
      <c r="G11" s="41" t="s">
        <v>85</v>
      </c>
    </row>
    <row r="12" spans="2:7" x14ac:dyDescent="0.35">
      <c r="B12" s="57" t="s">
        <v>88</v>
      </c>
      <c r="C12" s="41">
        <f>SQRT((C5^2)+(C6^2)+(C7^2)+(C8^2)+(C9^2))</f>
        <v>0.58363493978548731</v>
      </c>
      <c r="D12" s="41">
        <f t="shared" ref="D12:G12" si="0">SQRT((D5^2)+(D6^2)+(D7^2)+(D8^2)+(D9^2))</f>
        <v>0.51985639825355945</v>
      </c>
      <c r="E12" s="41">
        <f t="shared" si="0"/>
        <v>0.5346508795202719</v>
      </c>
      <c r="F12" s="41">
        <f t="shared" si="0"/>
        <v>0.53824298749420918</v>
      </c>
      <c r="G12" s="41">
        <f t="shared" si="0"/>
        <v>0.54296801446760401</v>
      </c>
    </row>
    <row r="13" spans="2:7" x14ac:dyDescent="0.35">
      <c r="B13" s="33"/>
      <c r="C13" s="33"/>
      <c r="D13" s="33"/>
      <c r="E13" s="33"/>
      <c r="F13" s="33"/>
      <c r="G13" s="33"/>
    </row>
    <row r="14" spans="2:7" ht="29.5" customHeight="1" x14ac:dyDescent="0.35">
      <c r="B14" s="99" t="s">
        <v>96</v>
      </c>
      <c r="C14" s="99"/>
      <c r="D14" s="99"/>
      <c r="E14" s="99"/>
      <c r="F14" s="99"/>
      <c r="G14" s="99"/>
    </row>
    <row r="15" spans="2:7" x14ac:dyDescent="0.35">
      <c r="B15" s="110" t="s">
        <v>87</v>
      </c>
      <c r="C15" s="110" t="s">
        <v>1</v>
      </c>
      <c r="D15" s="110"/>
      <c r="E15" s="110"/>
      <c r="F15" s="110"/>
      <c r="G15" s="110"/>
    </row>
    <row r="16" spans="2:7" x14ac:dyDescent="0.35">
      <c r="B16" s="110"/>
      <c r="C16" s="5" t="s">
        <v>4</v>
      </c>
      <c r="D16" s="5" t="s">
        <v>6</v>
      </c>
      <c r="E16" s="5" t="s">
        <v>14</v>
      </c>
      <c r="F16" s="5" t="s">
        <v>86</v>
      </c>
      <c r="G16" s="5" t="s">
        <v>10</v>
      </c>
    </row>
    <row r="17" spans="2:7" x14ac:dyDescent="0.35">
      <c r="B17" s="51" t="s">
        <v>52</v>
      </c>
      <c r="C17" s="45">
        <f>C5/$C$12</f>
        <v>0.11583578292810452</v>
      </c>
      <c r="D17" s="45">
        <f>D5/$D$12</f>
        <v>0.70315361587648195</v>
      </c>
      <c r="E17" s="45">
        <f>E5/$E$12</f>
        <v>0.64747727307601577</v>
      </c>
      <c r="F17" s="45">
        <f>F5/$F$12</f>
        <v>0.64759546573661086</v>
      </c>
      <c r="G17" s="45">
        <f>G5/$G$12</f>
        <v>0.67420716624833821</v>
      </c>
    </row>
    <row r="18" spans="2:7" x14ac:dyDescent="0.35">
      <c r="B18" s="51" t="s">
        <v>54</v>
      </c>
      <c r="C18" s="45">
        <f t="shared" ref="C18:C21" si="1">C6/$C$12</f>
        <v>0.88635834515144873</v>
      </c>
      <c r="D18" s="45">
        <f t="shared" ref="D18:D21" si="2">D6/$D$12</f>
        <v>0.12425866962593279</v>
      </c>
      <c r="E18" s="45">
        <f t="shared" ref="E18:E21" si="3">E6/$E$12</f>
        <v>7.2291094549050708E-2</v>
      </c>
      <c r="F18" s="45">
        <f t="shared" ref="F18:F21" si="4">F6/$F$12</f>
        <v>9.1377750982230596E-2</v>
      </c>
      <c r="G18" s="45">
        <f t="shared" ref="G18:G21" si="5">G6/$G$12</f>
        <v>9.0109131870564102E-2</v>
      </c>
    </row>
    <row r="19" spans="2:7" x14ac:dyDescent="0.35">
      <c r="B19" s="51" t="s">
        <v>53</v>
      </c>
      <c r="C19" s="45">
        <f t="shared" si="1"/>
        <v>0.10661214893883394</v>
      </c>
      <c r="D19" s="45">
        <f t="shared" si="2"/>
        <v>0.59414915453477979</v>
      </c>
      <c r="E19" s="45">
        <f t="shared" si="3"/>
        <v>0.67887511770495201</v>
      </c>
      <c r="F19" s="45">
        <f t="shared" si="4"/>
        <v>0.68670908554791188</v>
      </c>
      <c r="G19" s="45">
        <f t="shared" si="5"/>
        <v>0.66787684061619168</v>
      </c>
    </row>
    <row r="20" spans="2:7" x14ac:dyDescent="0.35">
      <c r="B20" s="51" t="s">
        <v>55</v>
      </c>
      <c r="C20" s="45">
        <f t="shared" si="1"/>
        <v>0.36068396876898579</v>
      </c>
      <c r="D20" s="45">
        <f t="shared" si="2"/>
        <v>0.17653807514668066</v>
      </c>
      <c r="E20" s="45">
        <f t="shared" si="3"/>
        <v>0.19458625805926702</v>
      </c>
      <c r="F20" s="45">
        <f t="shared" si="4"/>
        <v>0.15570821249923678</v>
      </c>
      <c r="G20" s="45">
        <f t="shared" si="5"/>
        <v>0.14391689974380958</v>
      </c>
    </row>
    <row r="21" spans="2:7" x14ac:dyDescent="0.35">
      <c r="B21" s="51" t="s">
        <v>56</v>
      </c>
      <c r="C21" s="45">
        <f t="shared" si="1"/>
        <v>0.24390957288617335</v>
      </c>
      <c r="D21" s="45">
        <f t="shared" si="2"/>
        <v>0.32550862614028131</v>
      </c>
      <c r="E21" s="45">
        <f t="shared" si="3"/>
        <v>0.2771496729828965</v>
      </c>
      <c r="F21" s="45">
        <f t="shared" si="4"/>
        <v>0.2765064262708099</v>
      </c>
      <c r="G21" s="45">
        <f t="shared" si="5"/>
        <v>0.26561907512372573</v>
      </c>
    </row>
    <row r="23" spans="2:7" ht="31" customHeight="1" x14ac:dyDescent="0.35">
      <c r="B23" s="99" t="s">
        <v>97</v>
      </c>
      <c r="C23" s="99"/>
      <c r="D23" s="99"/>
      <c r="E23" s="99"/>
      <c r="F23" s="99"/>
      <c r="G23" s="99"/>
    </row>
    <row r="24" spans="2:7" x14ac:dyDescent="0.35">
      <c r="B24" s="108" t="s">
        <v>87</v>
      </c>
      <c r="C24" s="110" t="s">
        <v>1</v>
      </c>
      <c r="D24" s="110"/>
      <c r="E24" s="110"/>
      <c r="F24" s="110"/>
      <c r="G24" s="110"/>
    </row>
    <row r="25" spans="2:7" x14ac:dyDescent="0.35">
      <c r="B25" s="109"/>
      <c r="C25" s="5" t="s">
        <v>4</v>
      </c>
      <c r="D25" s="5" t="s">
        <v>6</v>
      </c>
      <c r="E25" s="5" t="s">
        <v>14</v>
      </c>
      <c r="F25" s="5" t="s">
        <v>86</v>
      </c>
      <c r="G25" s="5" t="s">
        <v>10</v>
      </c>
    </row>
    <row r="26" spans="2:7" x14ac:dyDescent="0.35">
      <c r="B26" s="51" t="s">
        <v>52</v>
      </c>
      <c r="C26" s="44">
        <f>C17*$C$10</f>
        <v>3.5255285697628001E-2</v>
      </c>
      <c r="D26" s="44">
        <f>D17*$D$10</f>
        <v>0.23434514626606112</v>
      </c>
      <c r="E26" s="44">
        <f>E17*$E$10</f>
        <v>4.1904656567006572E-2</v>
      </c>
      <c r="F26" s="44">
        <f>F17*$F$10</f>
        <v>0.13079795814268438</v>
      </c>
      <c r="G26" s="44">
        <f>G17*$G$10</f>
        <v>6.4502929308717066E-2</v>
      </c>
    </row>
    <row r="27" spans="2:7" x14ac:dyDescent="0.35">
      <c r="B27" s="51" t="s">
        <v>54</v>
      </c>
      <c r="C27" s="44">
        <f t="shared" ref="C27:C30" si="6">C18*$C$10</f>
        <v>0.26976825207963767</v>
      </c>
      <c r="D27" s="44">
        <f t="shared" ref="D27:D30" si="7">D18*$D$10</f>
        <v>4.141259527197054E-2</v>
      </c>
      <c r="E27" s="44">
        <f t="shared" ref="E27:E30" si="8">E18*$E$10</f>
        <v>4.6786715393720354E-3</v>
      </c>
      <c r="F27" s="44">
        <f t="shared" ref="F27:F30" si="9">F18*$F$10</f>
        <v>1.8456002057629515E-2</v>
      </c>
      <c r="G27" s="44">
        <f t="shared" ref="G27:G30" si="10">G18*$G$10</f>
        <v>8.6209450953476669E-3</v>
      </c>
    </row>
    <row r="28" spans="2:7" x14ac:dyDescent="0.35">
      <c r="B28" s="51" t="s">
        <v>53</v>
      </c>
      <c r="C28" s="44">
        <f t="shared" si="6"/>
        <v>3.2448019728148467E-2</v>
      </c>
      <c r="D28" s="44">
        <f t="shared" si="7"/>
        <v>0.19801643251133921</v>
      </c>
      <c r="E28" s="44">
        <f t="shared" si="8"/>
        <v>4.393672155342554E-2</v>
      </c>
      <c r="F28" s="44">
        <f t="shared" si="9"/>
        <v>0.13869792328692487</v>
      </c>
      <c r="G28" s="44">
        <f t="shared" si="10"/>
        <v>6.3897292692565902E-2</v>
      </c>
    </row>
    <row r="29" spans="2:7" x14ac:dyDescent="0.35">
      <c r="B29" s="51" t="s">
        <v>55</v>
      </c>
      <c r="C29" s="44">
        <f t="shared" si="6"/>
        <v>0.10977623704928333</v>
      </c>
      <c r="D29" s="44">
        <f t="shared" si="7"/>
        <v>5.8836134960650037E-2</v>
      </c>
      <c r="E29" s="44">
        <f t="shared" si="8"/>
        <v>1.2593600819213907E-2</v>
      </c>
      <c r="F29" s="44">
        <f t="shared" si="9"/>
        <v>3.1449133507723999E-2</v>
      </c>
      <c r="G29" s="44">
        <f t="shared" si="10"/>
        <v>1.3768856332632539E-2</v>
      </c>
    </row>
    <row r="30" spans="2:7" x14ac:dyDescent="0.35">
      <c r="B30" s="51" t="s">
        <v>56</v>
      </c>
      <c r="C30" s="44">
        <f t="shared" si="6"/>
        <v>7.4235279109095692E-2</v>
      </c>
      <c r="D30" s="44">
        <f t="shared" si="7"/>
        <v>0.10848463960271897</v>
      </c>
      <c r="E30" s="44">
        <f t="shared" si="8"/>
        <v>1.7937095782268413E-2</v>
      </c>
      <c r="F30" s="44">
        <f t="shared" si="9"/>
        <v>5.5847327356461474E-2</v>
      </c>
      <c r="G30" s="44">
        <f t="shared" si="10"/>
        <v>2.5412379582215275E-2</v>
      </c>
    </row>
    <row r="31" spans="2:7" s="33" customFormat="1" x14ac:dyDescent="0.35">
      <c r="B31" s="49"/>
      <c r="C31" s="46"/>
      <c r="D31" s="46"/>
      <c r="E31" s="46"/>
      <c r="F31" s="46"/>
      <c r="G31" s="46"/>
    </row>
    <row r="32" spans="2:7" ht="24.5" customHeight="1" x14ac:dyDescent="0.35">
      <c r="B32" s="99" t="s">
        <v>98</v>
      </c>
      <c r="C32" s="99"/>
      <c r="D32" s="99"/>
      <c r="E32" s="99"/>
      <c r="F32" s="99"/>
      <c r="G32" s="99"/>
    </row>
    <row r="33" spans="2:7" s="33" customFormat="1" ht="14" customHeight="1" x14ac:dyDescent="0.35">
      <c r="B33" s="105"/>
      <c r="C33" s="107" t="s">
        <v>1</v>
      </c>
      <c r="D33" s="107"/>
      <c r="E33" s="107"/>
      <c r="F33" s="107"/>
      <c r="G33" s="107"/>
    </row>
    <row r="34" spans="2:7" s="33" customFormat="1" ht="18" customHeight="1" x14ac:dyDescent="0.35">
      <c r="B34" s="106"/>
      <c r="C34" s="5" t="s">
        <v>4</v>
      </c>
      <c r="D34" s="5" t="s">
        <v>6</v>
      </c>
      <c r="E34" s="5" t="s">
        <v>14</v>
      </c>
      <c r="F34" s="5" t="s">
        <v>86</v>
      </c>
      <c r="G34" s="5" t="s">
        <v>10</v>
      </c>
    </row>
    <row r="35" spans="2:7" x14ac:dyDescent="0.35">
      <c r="B35" s="51" t="s">
        <v>89</v>
      </c>
      <c r="C35" s="45">
        <f>IF(C$11="Benefit",MAX(C$26:C$30),MIN(C$26:C$30))</f>
        <v>3.2448019728148467E-2</v>
      </c>
      <c r="D35" s="45">
        <f t="shared" ref="D35:G35" si="11">IF(D$11="Benefit",MAX(D$26:D$30),MIN(D$26:D$30))</f>
        <v>0.23434514626606112</v>
      </c>
      <c r="E35" s="45">
        <f t="shared" si="11"/>
        <v>4.393672155342554E-2</v>
      </c>
      <c r="F35" s="45">
        <f t="shared" si="11"/>
        <v>0.13869792328692487</v>
      </c>
      <c r="G35" s="45">
        <f t="shared" si="11"/>
        <v>6.4502929308717066E-2</v>
      </c>
    </row>
    <row r="36" spans="2:7" s="33" customFormat="1" x14ac:dyDescent="0.35">
      <c r="B36" s="49"/>
      <c r="C36" s="46"/>
      <c r="D36" s="46"/>
      <c r="E36" s="46"/>
      <c r="F36" s="46"/>
      <c r="G36" s="46"/>
    </row>
    <row r="37" spans="2:7" ht="21.5" customHeight="1" x14ac:dyDescent="0.35">
      <c r="B37" s="99" t="s">
        <v>99</v>
      </c>
      <c r="C37" s="99"/>
      <c r="D37" s="99"/>
      <c r="E37" s="99"/>
      <c r="F37" s="99"/>
      <c r="G37" s="99"/>
    </row>
    <row r="38" spans="2:7" s="33" customFormat="1" ht="13" customHeight="1" x14ac:dyDescent="0.35">
      <c r="B38" s="108"/>
      <c r="C38" s="107" t="s">
        <v>1</v>
      </c>
      <c r="D38" s="107"/>
      <c r="E38" s="107"/>
      <c r="F38" s="107"/>
      <c r="G38" s="107"/>
    </row>
    <row r="39" spans="2:7" s="33" customFormat="1" ht="21.5" customHeight="1" x14ac:dyDescent="0.35">
      <c r="B39" s="109"/>
      <c r="C39" s="5" t="s">
        <v>4</v>
      </c>
      <c r="D39" s="5" t="s">
        <v>6</v>
      </c>
      <c r="E39" s="5" t="s">
        <v>14</v>
      </c>
      <c r="F39" s="5" t="s">
        <v>86</v>
      </c>
      <c r="G39" s="5" t="s">
        <v>10</v>
      </c>
    </row>
    <row r="40" spans="2:7" x14ac:dyDescent="0.35">
      <c r="B40" s="51" t="s">
        <v>90</v>
      </c>
      <c r="C40" s="45">
        <f>IF(C$11="Benefit",MIN(C$26:C$30),MAX(C$26:C$30))</f>
        <v>0.26976825207963767</v>
      </c>
      <c r="D40" s="45">
        <f t="shared" ref="D40:G40" si="12">IF(D$11="Benefit",MIN(D$26:D$30),MAX(D$26:D$30))</f>
        <v>4.141259527197054E-2</v>
      </c>
      <c r="E40" s="45">
        <f t="shared" si="12"/>
        <v>4.6786715393720354E-3</v>
      </c>
      <c r="F40" s="45">
        <f t="shared" si="12"/>
        <v>1.8456002057629515E-2</v>
      </c>
      <c r="G40" s="45">
        <f t="shared" si="12"/>
        <v>8.6209450953476669E-3</v>
      </c>
    </row>
    <row r="41" spans="2:7" x14ac:dyDescent="0.35">
      <c r="B41" s="48"/>
      <c r="C41" s="48"/>
      <c r="D41" s="48"/>
      <c r="E41" s="48"/>
      <c r="F41" s="48"/>
      <c r="G41" s="48"/>
    </row>
    <row r="42" spans="2:7" s="33" customFormat="1" ht="28.5" customHeight="1" x14ac:dyDescent="0.35">
      <c r="B42" s="103" t="s">
        <v>100</v>
      </c>
      <c r="C42" s="104"/>
      <c r="D42" s="104"/>
      <c r="E42" s="104"/>
      <c r="F42" s="104"/>
      <c r="G42" s="50"/>
    </row>
    <row r="43" spans="2:7" s="33" customFormat="1" ht="20" customHeight="1" x14ac:dyDescent="0.35">
      <c r="B43" s="5" t="s">
        <v>87</v>
      </c>
      <c r="C43" s="5" t="s">
        <v>91</v>
      </c>
      <c r="D43" s="5" t="s">
        <v>92</v>
      </c>
      <c r="E43" s="5" t="s">
        <v>93</v>
      </c>
      <c r="F43" s="22" t="s">
        <v>94</v>
      </c>
      <c r="G43" s="47"/>
    </row>
    <row r="44" spans="2:7" x14ac:dyDescent="0.35">
      <c r="B44" s="51" t="s">
        <v>52</v>
      </c>
      <c r="C44" s="45">
        <f>SQRT(((C$35-C26)^2)+((D$35-D26)^2)+((E$35-E26)^2)+((F$35-F26)^2)+((G$35-G26)^2))</f>
        <v>8.6266725689945166E-3</v>
      </c>
      <c r="D44" s="45">
        <f>SQRT(((C26-C$40)^2+(D26-D$40)^2+(E26-E$40)^2+(F26-F$40)^2+(G26-G$40)^2))</f>
        <v>0.3306789770340629</v>
      </c>
      <c r="E44" s="45">
        <f>D44/(D44+C44)</f>
        <v>0.9745755115510556</v>
      </c>
      <c r="F44" s="22">
        <f>RANK(E44,$E$44:$E$48,0)</f>
        <v>1</v>
      </c>
    </row>
    <row r="45" spans="2:7" x14ac:dyDescent="0.35">
      <c r="B45" s="51" t="s">
        <v>54</v>
      </c>
      <c r="C45" s="45">
        <f>SQRT(((C$35-C27)^2)+((D$35-D27)^2)+((E$35-E27)^2)+((F$35-F27)^2)+((G$35-G27)^2))</f>
        <v>0.33565752216789874</v>
      </c>
      <c r="D45" s="45">
        <f>SQRT(((C27-C$40)^2+(D27-D$40)^2+(E27-E$40)^2+(F27-F$40)^2+(G27-G$40)^2))</f>
        <v>0</v>
      </c>
      <c r="E45" s="45">
        <f t="shared" ref="E45:E48" si="13">D45/(D45+C45)</f>
        <v>0</v>
      </c>
      <c r="F45" s="22">
        <f t="shared" ref="F45:F48" si="14">RANK(E45,$E$44:$E$48,0)</f>
        <v>5</v>
      </c>
    </row>
    <row r="46" spans="2:7" x14ac:dyDescent="0.35">
      <c r="B46" s="51" t="s">
        <v>53</v>
      </c>
      <c r="C46" s="45">
        <f>SQRT(((C$35-C28)^2)+((D$35-D28)^2)+((E$35-E28)^2)+((F$35-F28)^2)+((G$35-G28)^2))</f>
        <v>3.6333761693270128E-2</v>
      </c>
      <c r="D46" s="45">
        <f>SQRT(((C28-C$40)^2+(D28-D$40)^2+(E28-E$40)^2+(F28-F$40)^2+(G28-G$40)^2))</f>
        <v>0.31607031375465483</v>
      </c>
      <c r="E46" s="45">
        <f t="shared" si="13"/>
        <v>0.89689744181565456</v>
      </c>
      <c r="F46" s="22">
        <f t="shared" si="14"/>
        <v>2</v>
      </c>
    </row>
    <row r="47" spans="2:7" x14ac:dyDescent="0.35">
      <c r="B47" s="51" t="s">
        <v>55</v>
      </c>
      <c r="C47" s="45">
        <f>SQRT(((C$35-C29)^2)+((D$35-D29)^2)+((E$35-E29)^2)+((F$35-F29)^2)+((G$35-G29)^2))</f>
        <v>0.22768773908727022</v>
      </c>
      <c r="D47" s="45">
        <f>SQRT(((C29-C$40)^2+(D29-D$40)^2+(E29-E$40)^2+(F29-F$40)^2+(G29-G$40)^2))</f>
        <v>0.16173742043586392</v>
      </c>
      <c r="E47" s="45">
        <f t="shared" si="13"/>
        <v>0.41532350049985856</v>
      </c>
      <c r="F47" s="22">
        <f t="shared" si="14"/>
        <v>4</v>
      </c>
    </row>
    <row r="48" spans="2:7" x14ac:dyDescent="0.35">
      <c r="B48" s="51" t="s">
        <v>56</v>
      </c>
      <c r="C48" s="45">
        <f>SQRT(((C$35-C30)^2)+((D$35-D30)^2)+((E$35-E30)^2)+((F$35-F30)^2)+((G$35-G30)^2))</f>
        <v>0.16326455539496929</v>
      </c>
      <c r="D48" s="45">
        <f>SQRT(((C30-C$40)^2+(D30-D$40)^2+(E30-E$40)^2+(F30-F$40)^2+(G30-G$40)^2))</f>
        <v>0.2111578839222894</v>
      </c>
      <c r="E48" s="45">
        <f t="shared" si="13"/>
        <v>0.56395627438175344</v>
      </c>
      <c r="F48" s="22">
        <f t="shared" si="14"/>
        <v>3</v>
      </c>
    </row>
    <row r="50" spans="2:4" ht="11.5" customHeight="1" x14ac:dyDescent="0.35"/>
    <row r="51" spans="2:4" ht="34.5" customHeight="1" x14ac:dyDescent="0.35">
      <c r="B51" s="101" t="s">
        <v>59</v>
      </c>
      <c r="C51" s="101"/>
      <c r="D51" s="101"/>
    </row>
    <row r="52" spans="2:4" x14ac:dyDescent="0.35">
      <c r="B52" s="102" t="s">
        <v>101</v>
      </c>
      <c r="C52" s="102"/>
      <c r="D52" s="102"/>
    </row>
    <row r="53" spans="2:4" x14ac:dyDescent="0.35">
      <c r="B53" s="102"/>
      <c r="C53" s="102"/>
      <c r="D53" s="102"/>
    </row>
    <row r="54" spans="2:4" x14ac:dyDescent="0.35">
      <c r="B54" s="102"/>
      <c r="C54" s="102"/>
      <c r="D54" s="102"/>
    </row>
    <row r="55" spans="2:4" x14ac:dyDescent="0.35">
      <c r="B55" s="102"/>
      <c r="C55" s="102"/>
      <c r="D55" s="102"/>
    </row>
    <row r="56" spans="2:4" x14ac:dyDescent="0.35">
      <c r="B56" s="102"/>
      <c r="C56" s="102"/>
      <c r="D56" s="102"/>
    </row>
    <row r="57" spans="2:4" x14ac:dyDescent="0.35">
      <c r="B57" s="102"/>
      <c r="C57" s="102"/>
      <c r="D57" s="102"/>
    </row>
  </sheetData>
  <mergeCells count="18">
    <mergeCell ref="B2:G2"/>
    <mergeCell ref="B3:B4"/>
    <mergeCell ref="C3:G3"/>
    <mergeCell ref="B15:B16"/>
    <mergeCell ref="C15:G15"/>
    <mergeCell ref="B14:G14"/>
    <mergeCell ref="B24:B25"/>
    <mergeCell ref="C24:G24"/>
    <mergeCell ref="B23:G23"/>
    <mergeCell ref="B32:G32"/>
    <mergeCell ref="B37:G37"/>
    <mergeCell ref="B51:D51"/>
    <mergeCell ref="B52:D57"/>
    <mergeCell ref="B42:F42"/>
    <mergeCell ref="B33:B34"/>
    <mergeCell ref="C33:G33"/>
    <mergeCell ref="B38:B39"/>
    <mergeCell ref="C38:G38"/>
  </mergeCells>
  <phoneticPr fontId="7"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KRITERIA</vt:lpstr>
      <vt:lpstr>MATRIKS AHP</vt:lpstr>
      <vt:lpstr>TOPSIS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Vier</dc:creator>
  <cp:lastModifiedBy>. Vier</cp:lastModifiedBy>
  <dcterms:created xsi:type="dcterms:W3CDTF">2024-05-24T01:16:03Z</dcterms:created>
  <dcterms:modified xsi:type="dcterms:W3CDTF">2024-05-27T00:45:44Z</dcterms:modified>
</cp:coreProperties>
</file>