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itvtt\Desktop\first\excel\xlwings\tax_invoice\"/>
    </mc:Choice>
  </mc:AlternateContent>
  <xr:revisionPtr revIDLastSave="0" documentId="13_ncr:1_{9B6CB15C-2951-479F-9356-D5B55148AB7B}" xr6:coauthVersionLast="47" xr6:coauthVersionMax="47" xr10:uidLastSave="{00000000-0000-0000-0000-000000000000}"/>
  <bookViews>
    <workbookView xWindow="2340" yWindow="2340" windowWidth="21600" windowHeight="11385" xr2:uid="{00000000-000D-0000-FFFF-FFFF00000000}"/>
  </bookViews>
  <sheets>
    <sheet name="자료입력페이지" sheetId="1" r:id="rId1"/>
    <sheet name="세금계산서 출력페이지" sheetId="2" r:id="rId2"/>
  </sheets>
  <definedNames>
    <definedName name="_xlnm.Print_Area" localSheetId="1">'세금계산서 출력페이지'!$A$2:$AF$51</definedName>
    <definedName name="_xlnm.Print_Area" localSheetId="0">자료입력페이지!$A$2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48" i="2" l="1"/>
  <c r="O47" i="2"/>
  <c r="B47" i="2"/>
  <c r="A47" i="2"/>
  <c r="O45" i="2"/>
  <c r="B45" i="2"/>
  <c r="A45" i="2"/>
  <c r="I44" i="2"/>
  <c r="B44" i="2"/>
  <c r="A44" i="2"/>
  <c r="L43" i="2"/>
  <c r="AB37" i="2"/>
  <c r="E35" i="2"/>
  <c r="W31" i="2"/>
  <c r="K31" i="2"/>
  <c r="H31" i="2"/>
  <c r="AB30" i="2"/>
  <c r="AD22" i="2"/>
  <c r="O21" i="2"/>
  <c r="L21" i="2"/>
  <c r="L47" i="2" s="1"/>
  <c r="C21" i="2"/>
  <c r="C47" i="2" s="1"/>
  <c r="O20" i="2"/>
  <c r="O46" i="2" s="1"/>
  <c r="L20" i="2"/>
  <c r="L46" i="2" s="1"/>
  <c r="I20" i="2"/>
  <c r="I47" i="2" s="1"/>
  <c r="C20" i="2"/>
  <c r="C46" i="2" s="1"/>
  <c r="O19" i="2"/>
  <c r="L19" i="2"/>
  <c r="L45" i="2" s="1"/>
  <c r="I19" i="2"/>
  <c r="I45" i="2" s="1"/>
  <c r="C19" i="2"/>
  <c r="C45" i="2" s="1"/>
  <c r="O18" i="2"/>
  <c r="O44" i="2" s="1"/>
  <c r="L18" i="2"/>
  <c r="L44" i="2" s="1"/>
  <c r="I18" i="2"/>
  <c r="C18" i="2"/>
  <c r="C44" i="2" s="1"/>
  <c r="O17" i="2"/>
  <c r="O43" i="2" s="1"/>
  <c r="L17" i="2"/>
  <c r="I17" i="2"/>
  <c r="I43" i="2" s="1"/>
  <c r="C17" i="2"/>
  <c r="C43" i="2" s="1"/>
  <c r="D15" i="2"/>
  <c r="D41" i="2" s="1"/>
  <c r="C15" i="2"/>
  <c r="C41" i="2" s="1"/>
  <c r="A15" i="2"/>
  <c r="A41" i="2" s="1"/>
  <c r="AB14" i="2"/>
  <c r="AB40" i="2" s="1"/>
  <c r="AB11" i="2"/>
  <c r="U11" i="2"/>
  <c r="U37" i="2" s="1"/>
  <c r="L11" i="2"/>
  <c r="L37" i="2" s="1"/>
  <c r="E11" i="2"/>
  <c r="E37" i="2" s="1"/>
  <c r="U9" i="2"/>
  <c r="U35" i="2" s="1"/>
  <c r="E9" i="2"/>
  <c r="AB7" i="2"/>
  <c r="AB33" i="2" s="1"/>
  <c r="U7" i="2"/>
  <c r="U33" i="2" s="1"/>
  <c r="L7" i="2"/>
  <c r="L33" i="2" s="1"/>
  <c r="E7" i="2"/>
  <c r="E33" i="2" s="1"/>
  <c r="AF5" i="2"/>
  <c r="AF31" i="2" s="1"/>
  <c r="AE5" i="2"/>
  <c r="AE31" i="2" s="1"/>
  <c r="AD5" i="2"/>
  <c r="AD31" i="2" s="1"/>
  <c r="AC5" i="2"/>
  <c r="AC31" i="2" s="1"/>
  <c r="AB5" i="2"/>
  <c r="AB31" i="2" s="1"/>
  <c r="Z5" i="2"/>
  <c r="Z31" i="2" s="1"/>
  <c r="Y5" i="2"/>
  <c r="Y31" i="2" s="1"/>
  <c r="W5" i="2"/>
  <c r="V5" i="2"/>
  <c r="V31" i="2" s="1"/>
  <c r="U5" i="2"/>
  <c r="U31" i="2" s="1"/>
  <c r="P5" i="2"/>
  <c r="P31" i="2" s="1"/>
  <c r="O5" i="2"/>
  <c r="O31" i="2" s="1"/>
  <c r="N5" i="2"/>
  <c r="N31" i="2" s="1"/>
  <c r="M5" i="2"/>
  <c r="M31" i="2" s="1"/>
  <c r="L5" i="2"/>
  <c r="L31" i="2" s="1"/>
  <c r="J5" i="2"/>
  <c r="J31" i="2" s="1"/>
  <c r="I5" i="2"/>
  <c r="I31" i="2" s="1"/>
  <c r="G5" i="2"/>
  <c r="G31" i="2" s="1"/>
  <c r="F5" i="2"/>
  <c r="F31" i="2" s="1"/>
  <c r="E5" i="2"/>
  <c r="E31" i="2" s="1"/>
  <c r="AF4" i="2"/>
  <c r="AF30" i="2" s="1"/>
  <c r="AE4" i="2"/>
  <c r="AE30" i="2" s="1"/>
  <c r="AD4" i="2"/>
  <c r="AD30" i="2" s="1"/>
  <c r="AC4" i="2"/>
  <c r="AC30" i="2" s="1"/>
  <c r="AB4" i="2"/>
  <c r="AA4" i="2"/>
  <c r="AA30" i="2" s="1"/>
  <c r="AD3" i="2"/>
  <c r="AD29" i="2" s="1"/>
  <c r="AA3" i="2"/>
  <c r="AA29" i="2" s="1"/>
  <c r="G20" i="1"/>
  <c r="T21" i="2" s="1"/>
  <c r="T47" i="2" s="1"/>
  <c r="G19" i="1"/>
  <c r="H19" i="1" s="1"/>
  <c r="Z20" i="2" s="1"/>
  <c r="Z46" i="2" s="1"/>
  <c r="G18" i="1"/>
  <c r="T19" i="2" s="1"/>
  <c r="T45" i="2" s="1"/>
  <c r="G17" i="1"/>
  <c r="T18" i="2" s="1"/>
  <c r="T44" i="2" s="1"/>
  <c r="G16" i="1"/>
  <c r="T17" i="2" s="1"/>
  <c r="T43" i="2" s="1"/>
  <c r="G21" i="1" l="1"/>
  <c r="H17" i="1"/>
  <c r="I17" i="1" s="1"/>
  <c r="T20" i="2"/>
  <c r="T46" i="2" s="1"/>
  <c r="O15" i="2"/>
  <c r="O41" i="2" s="1"/>
  <c r="I15" i="2"/>
  <c r="I41" i="2" s="1"/>
  <c r="J15" i="2"/>
  <c r="J41" i="2" s="1"/>
  <c r="N15" i="2"/>
  <c r="N41" i="2" s="1"/>
  <c r="H15" i="2"/>
  <c r="H41" i="2" s="1"/>
  <c r="M15" i="2"/>
  <c r="M41" i="2" s="1"/>
  <c r="G15" i="2"/>
  <c r="L15" i="2"/>
  <c r="L41" i="2" s="1"/>
  <c r="Q15" i="2"/>
  <c r="Q41" i="2" s="1"/>
  <c r="K15" i="2"/>
  <c r="K41" i="2" s="1"/>
  <c r="P15" i="2"/>
  <c r="P41" i="2" s="1"/>
  <c r="A17" i="2"/>
  <c r="A43" i="2" s="1"/>
  <c r="I19" i="1"/>
  <c r="B17" i="2"/>
  <c r="B43" i="2" s="1"/>
  <c r="Z18" i="2"/>
  <c r="Z44" i="2" s="1"/>
  <c r="H16" i="1"/>
  <c r="H18" i="1"/>
  <c r="Z19" i="2" s="1"/>
  <c r="Z45" i="2" s="1"/>
  <c r="H20" i="1"/>
  <c r="Z21" i="2" s="1"/>
  <c r="Z47" i="2" s="1"/>
  <c r="I20" i="1"/>
  <c r="H21" i="1" l="1"/>
  <c r="Z17" i="2"/>
  <c r="Z43" i="2" s="1"/>
  <c r="G41" i="2"/>
  <c r="E15" i="2"/>
  <c r="E41" i="2" s="1"/>
  <c r="I16" i="1"/>
  <c r="I18" i="1"/>
  <c r="I21" i="1" l="1"/>
  <c r="A23" i="2" s="1"/>
  <c r="A49" i="2" s="1"/>
  <c r="AA15" i="2"/>
  <c r="AA41" i="2" s="1"/>
  <c r="U15" i="2"/>
  <c r="U41" i="2" s="1"/>
  <c r="V15" i="2"/>
  <c r="V41" i="2" s="1"/>
  <c r="Z15" i="2"/>
  <c r="Z41" i="2" s="1"/>
  <c r="T15" i="2"/>
  <c r="T41" i="2" s="1"/>
  <c r="Y15" i="2"/>
  <c r="Y41" i="2" s="1"/>
  <c r="S15" i="2"/>
  <c r="S41" i="2" s="1"/>
  <c r="X15" i="2"/>
  <c r="X41" i="2" s="1"/>
  <c r="R15" i="2"/>
  <c r="R41" i="2" s="1"/>
  <c r="W15" i="2"/>
  <c r="W41" i="2" s="1"/>
</calcChain>
</file>

<file path=xl/sharedStrings.xml><?xml version="1.0" encoding="utf-8"?>
<sst xmlns="http://schemas.openxmlformats.org/spreadsheetml/2006/main" count="209" uniqueCount="94">
  <si>
    <t>세금계산서 자동계산발행 (자료입력화면)</t>
  </si>
  <si>
    <t>공급자 정보입력</t>
  </si>
  <si>
    <t>공급받는자 정보입력</t>
  </si>
  <si>
    <t>상호</t>
  </si>
  <si>
    <t>스타트코딩</t>
  </si>
  <si>
    <t>팥쥐엔지니어링</t>
  </si>
  <si>
    <t>사업자등록번호</t>
  </si>
  <si>
    <t>111-11-11111</t>
  </si>
  <si>
    <t>222-22-222222</t>
  </si>
  <si>
    <t>대표자성명</t>
  </si>
  <si>
    <t>팥쥐</t>
  </si>
  <si>
    <t>주소</t>
  </si>
  <si>
    <t>서울시  서초구 서초동 123</t>
  </si>
  <si>
    <t xml:space="preserve">서울시 강남구 삼성동 123 </t>
  </si>
  <si>
    <t>업태</t>
  </si>
  <si>
    <t>인터넷서비스</t>
  </si>
  <si>
    <t>제조</t>
  </si>
  <si>
    <t>종목</t>
  </si>
  <si>
    <t>온라인정보제공</t>
  </si>
  <si>
    <t>부품제조</t>
  </si>
  <si>
    <t>비고</t>
  </si>
  <si>
    <t>품목자료입력</t>
  </si>
  <si>
    <t>* 본 계산식은  공급가액에서 부가세 10% 추가형식(+)</t>
  </si>
  <si>
    <t>작성일자(발행)</t>
  </si>
  <si>
    <t>품목</t>
  </si>
  <si>
    <t>규격</t>
  </si>
  <si>
    <t>수량</t>
  </si>
  <si>
    <t>단가</t>
  </si>
  <si>
    <t>공급가액</t>
  </si>
  <si>
    <t>부가세</t>
  </si>
  <si>
    <t>발행금액</t>
  </si>
  <si>
    <t>품목 1</t>
  </si>
  <si>
    <t>ERP 프로그램</t>
  </si>
  <si>
    <t>품목 2</t>
  </si>
  <si>
    <t>서버유지보수</t>
  </si>
  <si>
    <t>품목 3</t>
  </si>
  <si>
    <t>품목 4</t>
  </si>
  <si>
    <t>품목 5</t>
  </si>
  <si>
    <t>합계금액</t>
  </si>
  <si>
    <t>책번호,일련번호입력</t>
  </si>
  <si>
    <t>책번호</t>
  </si>
  <si>
    <t>02</t>
  </si>
  <si>
    <t>권</t>
  </si>
  <si>
    <t>11</t>
  </si>
  <si>
    <t>호</t>
  </si>
  <si>
    <t>일련번호</t>
  </si>
  <si>
    <t>32-345</t>
  </si>
  <si>
    <t xml:space="preserve"> 부분은 사용자가 입력할 부분임 (나머지는 자동계산됨)</t>
  </si>
  <si>
    <t xml:space="preserve"> * 입력하신 내용의 세금계산서 출력페이지는 아래 시트지 "세금계산서 출력페이지" 부분에서 있습니다.</t>
  </si>
  <si>
    <t>세금계산서 자동계산발행 (세금계산서출력화면)</t>
  </si>
  <si>
    <t>[별지 제11호 서식]</t>
  </si>
  <si>
    <t>세 금 계 산 서 (공급받는자보관용)</t>
  </si>
  <si>
    <t>책   번   호</t>
  </si>
  <si>
    <t>일 련 번 호</t>
  </si>
  <si>
    <t>공 급 자</t>
  </si>
  <si>
    <t>등록번호</t>
  </si>
  <si>
    <t>-</t>
  </si>
  <si>
    <t>공급받는자</t>
  </si>
  <si>
    <t>상     호</t>
  </si>
  <si>
    <t>성명</t>
  </si>
  <si>
    <t>인</t>
  </si>
  <si>
    <t>(법인명)</t>
  </si>
  <si>
    <t>사 업 장</t>
  </si>
  <si>
    <t>주     소</t>
  </si>
  <si>
    <t>업     태</t>
  </si>
  <si>
    <t>작     성</t>
  </si>
  <si>
    <t>공      급      가      액</t>
  </si>
  <si>
    <t>세               액</t>
  </si>
  <si>
    <t>비      고</t>
  </si>
  <si>
    <t>년</t>
  </si>
  <si>
    <t>월</t>
  </si>
  <si>
    <t>일</t>
  </si>
  <si>
    <t>공란수</t>
  </si>
  <si>
    <t>백</t>
  </si>
  <si>
    <t>십</t>
  </si>
  <si>
    <t>억</t>
  </si>
  <si>
    <t>천</t>
  </si>
  <si>
    <t>만</t>
  </si>
  <si>
    <t>품          목</t>
  </si>
  <si>
    <t>단      가</t>
  </si>
  <si>
    <t>공  급  가  액</t>
  </si>
  <si>
    <t>세        액</t>
  </si>
  <si>
    <t>현  금</t>
  </si>
  <si>
    <t>수  표</t>
  </si>
  <si>
    <t>어  음</t>
  </si>
  <si>
    <t>외상미수금</t>
  </si>
  <si>
    <t xml:space="preserve">이 금액을 </t>
  </si>
  <si>
    <t>함</t>
  </si>
  <si>
    <t>22226-28131일 '96.3.27승인</t>
  </si>
  <si>
    <t>인쇄용지(특급)34g/m2 182mmx128mm</t>
  </si>
  <si>
    <t>세 금 계 산 서 (공급자보관용)</t>
  </si>
  <si>
    <t>공      급       가      액</t>
  </si>
  <si>
    <t>세                액</t>
  </si>
  <si>
    <t>비     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</si>
</sst>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;@"/>
    <numFmt numFmtId="177" formatCode="#,##0_ "/>
    <numFmt numFmtId="178" formatCode="#,##0_);[Red]\(#,##0\)"/>
    <numFmt numFmtId="179" formatCode="0;[Red]0"/>
  </numFmts>
  <fonts count="35">
    <font>
      <sz val="11"/>
      <name val="돋움"/>
      <family val="3"/>
      <charset val="129"/>
    </font>
    <font>
      <sz val="11"/>
      <name val="굴림"/>
      <family val="3"/>
      <charset val="129"/>
    </font>
    <font>
      <b/>
      <u/>
      <sz val="16"/>
      <color rgb="FF0000FF"/>
      <name val="DejaVu Sans"/>
      <family val="2"/>
    </font>
    <font>
      <b/>
      <sz val="14"/>
      <name val="DejaVu Sans"/>
      <family val="2"/>
    </font>
    <font>
      <sz val="11"/>
      <color rgb="FF0000FF"/>
      <name val="굴림"/>
      <family val="3"/>
      <charset val="129"/>
    </font>
    <font>
      <sz val="11"/>
      <name val="DejaVu Sans"/>
      <family val="2"/>
    </font>
    <font>
      <sz val="11"/>
      <color rgb="FF0000FF"/>
      <name val="DejaVu Sans"/>
      <family val="2"/>
    </font>
    <font>
      <b/>
      <sz val="11"/>
      <color rgb="FFFFFFFF"/>
      <name val="굴림"/>
      <family val="3"/>
      <charset val="129"/>
    </font>
    <font>
      <sz val="18"/>
      <color rgb="FF0000FF"/>
      <name val="굴림"/>
      <family val="3"/>
      <charset val="129"/>
    </font>
    <font>
      <b/>
      <sz val="11"/>
      <name val="굴림"/>
      <family val="3"/>
      <charset val="129"/>
    </font>
    <font>
      <sz val="10"/>
      <name val="굴림"/>
      <family val="3"/>
      <charset val="129"/>
    </font>
    <font>
      <sz val="10"/>
      <color rgb="FFFFFFFF"/>
      <name val="굴림"/>
      <family val="3"/>
      <charset val="129"/>
    </font>
    <font>
      <sz val="9"/>
      <color rgb="FF0000FF"/>
      <name val="굴림"/>
      <family val="3"/>
      <charset val="129"/>
    </font>
    <font>
      <sz val="9"/>
      <color rgb="FF0000FF"/>
      <name val="DejaVu Sans"/>
      <family val="2"/>
    </font>
    <font>
      <sz val="10"/>
      <color rgb="FF0000FF"/>
      <name val="굴림"/>
      <family val="3"/>
      <charset val="129"/>
    </font>
    <font>
      <b/>
      <sz val="22"/>
      <color rgb="FF0000FF"/>
      <name val="DejaVu Sans"/>
      <family val="2"/>
    </font>
    <font>
      <sz val="10"/>
      <color rgb="FF0000FF"/>
      <name val="DejaVu Sans"/>
      <family val="2"/>
    </font>
    <font>
      <b/>
      <sz val="12"/>
      <name val="굴림"/>
      <family val="3"/>
      <charset val="129"/>
    </font>
    <font>
      <sz val="9"/>
      <name val="굴림"/>
      <family val="3"/>
      <charset val="129"/>
    </font>
    <font>
      <sz val="8"/>
      <color rgb="FF3366FF"/>
      <name val="DejaVu Sans"/>
      <family val="2"/>
    </font>
    <font>
      <sz val="8"/>
      <name val="굴림"/>
      <family val="3"/>
      <charset val="129"/>
    </font>
    <font>
      <b/>
      <sz val="10"/>
      <name val="굴림"/>
      <family val="3"/>
      <charset val="129"/>
    </font>
    <font>
      <b/>
      <sz val="10"/>
      <color rgb="FF0000FF"/>
      <name val="굴림"/>
      <family val="3"/>
      <charset val="129"/>
    </font>
    <font>
      <sz val="8"/>
      <color rgb="FF0000FF"/>
      <name val="굴림"/>
      <family val="3"/>
      <charset val="129"/>
    </font>
    <font>
      <b/>
      <u/>
      <sz val="11"/>
      <color rgb="FF0000FF"/>
      <name val="굴림"/>
      <family val="3"/>
      <charset val="129"/>
    </font>
    <font>
      <sz val="9"/>
      <color rgb="FFFF0000"/>
      <name val="굴림"/>
      <family val="3"/>
      <charset val="129"/>
    </font>
    <font>
      <sz val="9"/>
      <color rgb="FFFF0000"/>
      <name val="DejaVu Sans"/>
      <family val="2"/>
    </font>
    <font>
      <sz val="10"/>
      <color rgb="FFFF0000"/>
      <name val="굴림"/>
      <family val="3"/>
      <charset val="129"/>
    </font>
    <font>
      <b/>
      <sz val="22"/>
      <color rgb="FFFF0000"/>
      <name val="DejaVu Sans"/>
      <family val="2"/>
    </font>
    <font>
      <sz val="10"/>
      <color rgb="FFFF0000"/>
      <name val="DejaVu Sans"/>
      <family val="2"/>
    </font>
    <font>
      <sz val="11"/>
      <color rgb="FFFF0000"/>
      <name val="DejaVu Sans"/>
      <family val="2"/>
    </font>
    <font>
      <sz val="8"/>
      <color rgb="FFFF0000"/>
      <name val="DejaVu Sans"/>
      <family val="2"/>
    </font>
    <font>
      <b/>
      <sz val="10"/>
      <color rgb="FFFF0000"/>
      <name val="굴림"/>
      <family val="3"/>
      <charset val="129"/>
    </font>
    <font>
      <b/>
      <u/>
      <sz val="11"/>
      <color rgb="FFFF0000"/>
      <name val="굴림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000000"/>
        <bgColor rgb="FF003300"/>
      </patternFill>
    </fill>
  </fills>
  <borders count="1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FF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00FF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0000FF"/>
      </left>
      <right style="thin">
        <color auto="1"/>
      </right>
      <top style="medium">
        <color rgb="FF0000FF"/>
      </top>
      <bottom style="thin">
        <color auto="1"/>
      </bottom>
      <diagonal/>
    </border>
    <border>
      <left style="thin">
        <color auto="1"/>
      </left>
      <right/>
      <top style="medium">
        <color rgb="FF0000FF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FF"/>
      </top>
      <bottom style="thin">
        <color auto="1"/>
      </bottom>
      <diagonal/>
    </border>
    <border>
      <left style="thin">
        <color auto="1"/>
      </left>
      <right style="medium">
        <color rgb="FF0000FF"/>
      </right>
      <top style="medium">
        <color rgb="FF0000FF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rgb="FF0000FF"/>
      </right>
      <top style="thin">
        <color auto="1"/>
      </top>
      <bottom/>
      <diagonal/>
    </border>
    <border>
      <left style="medium">
        <color rgb="FF0000FF"/>
      </left>
      <right style="thin">
        <color auto="1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/>
      <top style="thin">
        <color auto="1"/>
      </top>
      <bottom style="medium">
        <color rgb="FF0000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 style="medium">
        <color rgb="FF0000FF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00FF"/>
      </left>
      <right/>
      <top/>
      <bottom/>
      <diagonal/>
    </border>
    <border>
      <left/>
      <right/>
      <top/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/>
      <top style="medium">
        <color rgb="FF0000FF"/>
      </top>
      <bottom style="thin">
        <color rgb="FF0000FF"/>
      </bottom>
      <diagonal/>
    </border>
    <border>
      <left/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/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 style="medium">
        <color rgb="FF0000FF"/>
      </right>
      <top style="thin">
        <color rgb="FF0000FF"/>
      </top>
      <bottom/>
      <diagonal/>
    </border>
    <border>
      <left style="medium">
        <color rgb="FF0000FF"/>
      </left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/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/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/>
      <diagonal/>
    </border>
    <border>
      <left/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/>
      <top/>
      <bottom style="thin">
        <color rgb="FF0000FF"/>
      </bottom>
      <diagonal/>
    </border>
    <border>
      <left/>
      <right style="medium">
        <color rgb="FF0000FF"/>
      </right>
      <top/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 style="thin">
        <color rgb="FF0000FF"/>
      </left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 style="thin">
        <color rgb="FF0000FF"/>
      </left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/>
      <top style="thin">
        <color rgb="FF0000FF"/>
      </top>
      <bottom style="medium">
        <color rgb="FF0000FF"/>
      </bottom>
      <diagonal/>
    </border>
    <border>
      <left/>
      <right/>
      <top style="thin">
        <color rgb="FF0000FF"/>
      </top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 style="medium">
        <color rgb="FF0000FF"/>
      </right>
      <top/>
      <bottom style="thin">
        <color rgb="FF0000FF"/>
      </bottom>
      <diagonal/>
    </border>
    <border>
      <left/>
      <right/>
      <top style="thin">
        <color rgb="FF0000FF"/>
      </top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 style="medium">
        <color rgb="FF0000FF"/>
      </bottom>
      <diagonal/>
    </border>
    <border>
      <left/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/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medium">
        <color rgb="FFFF0000"/>
      </right>
      <top style="thin">
        <color rgb="FFFF0000"/>
      </top>
      <bottom/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medium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medium">
        <color rgb="FFFF0000"/>
      </bottom>
      <diagonal/>
    </border>
    <border>
      <left/>
      <right/>
      <top style="thin">
        <color rgb="FFFF0000"/>
      </top>
      <bottom style="medium">
        <color rgb="FFFF0000"/>
      </bottom>
      <diagonal/>
    </border>
    <border>
      <left/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/>
      <diagonal/>
    </border>
    <border>
      <left/>
      <right/>
      <top style="medium">
        <color rgb="FF0000FF"/>
      </top>
      <bottom style="thin">
        <color auto="1"/>
      </bottom>
      <diagonal/>
    </border>
    <border>
      <left/>
      <right style="medium">
        <color rgb="FF0000FF"/>
      </right>
      <top style="medium">
        <color rgb="FF0000FF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rgb="FF0000FF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rgb="FF0000FF"/>
      </bottom>
      <diagonal/>
    </border>
    <border>
      <left/>
      <right style="medium">
        <color rgb="FF0000FF"/>
      </right>
      <top style="thin">
        <color auto="1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thin">
        <color rgb="FF0000FF"/>
      </right>
      <top style="medium">
        <color rgb="FF0000FF"/>
      </top>
      <bottom/>
      <diagonal/>
    </border>
    <border>
      <left/>
      <right style="thin">
        <color rgb="FF0000FF"/>
      </right>
      <top/>
      <bottom/>
      <diagonal/>
    </border>
    <border>
      <left style="medium">
        <color rgb="FF0000FF"/>
      </left>
      <right/>
      <top/>
      <bottom style="thin">
        <color rgb="FF0000FF"/>
      </bottom>
      <diagonal/>
    </border>
    <border>
      <left/>
      <right/>
      <top/>
      <bottom style="thin">
        <color rgb="FF0000FF"/>
      </bottom>
      <diagonal/>
    </border>
    <border>
      <left/>
      <right style="thin">
        <color rgb="FF0000FF"/>
      </right>
      <top/>
      <bottom style="thin">
        <color rgb="FF0000FF"/>
      </bottom>
      <diagonal/>
    </border>
    <border>
      <left/>
      <right/>
      <top style="medium">
        <color rgb="FF0000FF"/>
      </top>
      <bottom style="thin">
        <color rgb="FF0000FF"/>
      </bottom>
      <diagonal/>
    </border>
    <border>
      <left/>
      <right/>
      <top style="thin">
        <color rgb="FF0000FF"/>
      </top>
      <bottom/>
      <diagonal/>
    </border>
    <border>
      <left style="medium">
        <color rgb="FF0000FF"/>
      </left>
      <right style="thin">
        <color rgb="FF0000FF"/>
      </right>
      <top/>
      <bottom/>
      <diagonal/>
    </border>
    <border>
      <left style="thin">
        <color rgb="FF0000FF"/>
      </left>
      <right/>
      <top/>
      <bottom/>
      <diagonal/>
    </border>
    <border>
      <left style="thin">
        <color rgb="FF0000FF"/>
      </left>
      <right style="thin">
        <color rgb="FF0000FF"/>
      </right>
      <top/>
      <bottom/>
      <diagonal/>
    </border>
    <border>
      <left/>
      <right style="medium">
        <color rgb="FF0000FF"/>
      </right>
      <top style="thin">
        <color rgb="FF0000FF"/>
      </top>
      <bottom/>
      <diagonal/>
    </border>
    <border>
      <left style="thin">
        <color rgb="FF0000FF"/>
      </left>
      <right/>
      <top/>
      <bottom style="medium">
        <color rgb="FF0000FF"/>
      </bottom>
      <diagonal/>
    </border>
    <border>
      <left/>
      <right style="thin">
        <color rgb="FF0000FF"/>
      </right>
      <top/>
      <bottom style="medium">
        <color rgb="FF0000FF"/>
      </bottom>
      <diagonal/>
    </border>
    <border>
      <left/>
      <right style="medium">
        <color rgb="FF0000FF"/>
      </right>
      <top/>
      <bottom style="medium">
        <color rgb="FF0000FF"/>
      </bottom>
      <diagonal/>
    </border>
    <border>
      <left/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/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/>
      <right style="thin">
        <color rgb="FFFF0000"/>
      </right>
      <top style="medium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medium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 style="medium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medium">
        <color rgb="FFFF0000"/>
      </left>
      <right style="thin">
        <color rgb="FFFF0000"/>
      </right>
      <top/>
      <bottom/>
      <diagonal/>
    </border>
    <border>
      <left style="medium">
        <color rgb="FFFF0000"/>
      </left>
      <right style="thin">
        <color rgb="FFFF000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/>
      <bottom style="thin">
        <color rgb="FFFF0000"/>
      </bottom>
      <diagonal/>
    </border>
    <border>
      <left/>
      <right style="medium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medium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>
      <alignment vertical="center"/>
    </xf>
  </cellStyleXfs>
  <cellXfs count="266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177" fontId="4" fillId="2" borderId="15" xfId="0" applyNumberFormat="1" applyFont="1" applyFill="1" applyBorder="1" applyAlignment="1">
      <alignment horizontal="center" vertical="center"/>
    </xf>
    <xf numFmtId="178" fontId="4" fillId="2" borderId="16" xfId="0" applyNumberFormat="1" applyFont="1" applyFill="1" applyBorder="1" applyAlignment="1">
      <alignment horizontal="center" vertical="center"/>
    </xf>
    <xf numFmtId="178" fontId="4" fillId="0" borderId="17" xfId="0" applyNumberFormat="1" applyFont="1" applyBorder="1">
      <alignment vertical="center"/>
    </xf>
    <xf numFmtId="178" fontId="4" fillId="0" borderId="1" xfId="0" applyNumberFormat="1" applyFont="1" applyBorder="1">
      <alignment vertical="center"/>
    </xf>
    <xf numFmtId="0" fontId="6" fillId="2" borderId="1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178" fontId="4" fillId="2" borderId="2" xfId="0" applyNumberFormat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177" fontId="4" fillId="2" borderId="12" xfId="0" applyNumberFormat="1" applyFont="1" applyFill="1" applyBorder="1" applyAlignment="1">
      <alignment horizontal="center" vertical="center"/>
    </xf>
    <xf numFmtId="178" fontId="4" fillId="2" borderId="21" xfId="0" applyNumberFormat="1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177" fontId="4" fillId="2" borderId="24" xfId="0" applyNumberFormat="1" applyFont="1" applyFill="1" applyBorder="1" applyAlignment="1">
      <alignment horizontal="center" vertical="center"/>
    </xf>
    <xf numFmtId="178" fontId="4" fillId="2" borderId="25" xfId="0" applyNumberFormat="1" applyFont="1" applyFill="1" applyBorder="1" applyAlignment="1">
      <alignment horizontal="center" vertical="center"/>
    </xf>
    <xf numFmtId="0" fontId="4" fillId="0" borderId="26" xfId="0" applyFont="1" applyBorder="1">
      <alignment vertical="center"/>
    </xf>
    <xf numFmtId="178" fontId="4" fillId="0" borderId="26" xfId="0" applyNumberFormat="1" applyFont="1" applyBorder="1">
      <alignment vertical="center"/>
    </xf>
    <xf numFmtId="0" fontId="4" fillId="2" borderId="7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49" fontId="4" fillId="2" borderId="27" xfId="0" applyNumberFormat="1" applyFont="1" applyFill="1" applyBorder="1" applyAlignment="1">
      <alignment horizontal="center" vertical="center"/>
    </xf>
    <xf numFmtId="0" fontId="5" fillId="0" borderId="28" xfId="0" applyFont="1" applyBorder="1" applyAlignment="1">
      <alignment horizontal="center" vertical="center" wrapText="1"/>
    </xf>
    <xf numFmtId="49" fontId="4" fillId="2" borderId="27" xfId="0" applyNumberFormat="1" applyFont="1" applyFill="1" applyBorder="1" applyAlignment="1">
      <alignment horizontal="center" vertical="center" wrapText="1"/>
    </xf>
    <xf numFmtId="177" fontId="5" fillId="0" borderId="29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>
      <alignment vertical="center"/>
    </xf>
    <xf numFmtId="0" fontId="9" fillId="0" borderId="0" xfId="0" applyFont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35" xfId="0" applyFont="1" applyBorder="1" applyAlignment="1">
      <alignment horizontal="center" vertical="center"/>
    </xf>
    <xf numFmtId="0" fontId="16" fillId="0" borderId="36" xfId="0" applyFont="1" applyBorder="1" applyAlignment="1">
      <alignment horizontal="right" vertical="center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6" fillId="0" borderId="41" xfId="0" applyFont="1" applyBorder="1" applyAlignment="1">
      <alignment horizontal="left" vertical="center"/>
    </xf>
    <xf numFmtId="0" fontId="16" fillId="0" borderId="41" xfId="0" applyFont="1" applyBorder="1" applyAlignment="1">
      <alignment horizontal="center" vertical="center"/>
    </xf>
    <xf numFmtId="0" fontId="20" fillId="0" borderId="49" xfId="0" applyFont="1" applyBorder="1" applyAlignment="1">
      <alignment horizontal="center" vertical="center"/>
    </xf>
    <xf numFmtId="0" fontId="20" fillId="0" borderId="54" xfId="0" applyFont="1" applyBorder="1" applyAlignment="1">
      <alignment horizontal="center" vertical="center"/>
    </xf>
    <xf numFmtId="179" fontId="21" fillId="0" borderId="49" xfId="0" applyNumberFormat="1" applyFont="1" applyBorder="1" applyAlignment="1">
      <alignment horizontal="center" vertical="center"/>
    </xf>
    <xf numFmtId="0" fontId="16" fillId="0" borderId="55" xfId="0" applyFont="1" applyBorder="1" applyAlignment="1">
      <alignment horizontal="left" vertical="center"/>
    </xf>
    <xf numFmtId="0" fontId="16" fillId="0" borderId="46" xfId="0" applyFont="1" applyBorder="1" applyAlignment="1">
      <alignment horizontal="left" vertical="center"/>
    </xf>
    <xf numFmtId="0" fontId="20" fillId="0" borderId="52" xfId="0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49" fontId="10" fillId="0" borderId="40" xfId="0" applyNumberFormat="1" applyFont="1" applyBorder="1" applyAlignment="1">
      <alignment horizontal="center" vertical="center"/>
    </xf>
    <xf numFmtId="49" fontId="10" fillId="0" borderId="57" xfId="0" applyNumberFormat="1" applyFont="1" applyBorder="1" applyAlignment="1">
      <alignment horizontal="center" vertical="center"/>
    </xf>
    <xf numFmtId="49" fontId="10" fillId="0" borderId="45" xfId="0" applyNumberFormat="1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63" xfId="0" applyFont="1" applyBorder="1" applyAlignment="1">
      <alignment horizontal="left" vertical="center"/>
    </xf>
    <xf numFmtId="0" fontId="14" fillId="0" borderId="63" xfId="0" applyFont="1" applyBorder="1" applyAlignment="1">
      <alignment horizontal="left" vertical="center"/>
    </xf>
    <xf numFmtId="0" fontId="23" fillId="0" borderId="63" xfId="0" applyFont="1" applyBorder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27" fillId="0" borderId="0" xfId="0" applyFont="1" applyAlignment="1">
      <alignment horizontal="left" vertical="center"/>
    </xf>
    <xf numFmtId="0" fontId="29" fillId="0" borderId="68" xfId="0" applyFont="1" applyBorder="1" applyAlignment="1">
      <alignment horizontal="center" vertical="center"/>
    </xf>
    <xf numFmtId="0" fontId="29" fillId="0" borderId="69" xfId="0" applyFont="1" applyBorder="1" applyAlignment="1">
      <alignment horizontal="right" vertical="center"/>
    </xf>
    <xf numFmtId="0" fontId="10" fillId="0" borderId="70" xfId="0" applyFont="1" applyBorder="1" applyAlignment="1">
      <alignment horizontal="center" vertical="center"/>
    </xf>
    <xf numFmtId="0" fontId="10" fillId="0" borderId="71" xfId="0" applyFont="1" applyBorder="1" applyAlignment="1">
      <alignment horizontal="center" vertical="center"/>
    </xf>
    <xf numFmtId="0" fontId="29" fillId="0" borderId="74" xfId="0" applyFont="1" applyBorder="1" applyAlignment="1">
      <alignment horizontal="left" vertical="center"/>
    </xf>
    <xf numFmtId="0" fontId="29" fillId="0" borderId="74" xfId="0" applyFont="1" applyBorder="1" applyAlignment="1">
      <alignment horizontal="center" vertical="center"/>
    </xf>
    <xf numFmtId="0" fontId="20" fillId="0" borderId="82" xfId="0" applyFont="1" applyBorder="1" applyAlignment="1">
      <alignment horizontal="center" vertical="center"/>
    </xf>
    <xf numFmtId="179" fontId="21" fillId="0" borderId="82" xfId="0" applyNumberFormat="1" applyFont="1" applyBorder="1" applyAlignment="1">
      <alignment horizontal="center" vertical="center"/>
    </xf>
    <xf numFmtId="0" fontId="29" fillId="0" borderId="86" xfId="0" applyFont="1" applyBorder="1" applyAlignment="1">
      <alignment horizontal="left" vertical="center"/>
    </xf>
    <xf numFmtId="0" fontId="29" fillId="0" borderId="79" xfId="0" applyFont="1" applyBorder="1" applyAlignment="1">
      <alignment horizontal="left" vertical="center"/>
    </xf>
    <xf numFmtId="0" fontId="20" fillId="0" borderId="85" xfId="0" applyFont="1" applyBorder="1" applyAlignment="1">
      <alignment horizontal="center" vertical="center"/>
    </xf>
    <xf numFmtId="0" fontId="20" fillId="0" borderId="7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7" xfId="0" applyBorder="1" applyAlignment="1"/>
    <xf numFmtId="0" fontId="6" fillId="2" borderId="3" xfId="0" applyFont="1" applyFill="1" applyBorder="1">
      <alignment vertical="center"/>
    </xf>
    <xf numFmtId="0" fontId="0" fillId="0" borderId="91" xfId="0" applyBorder="1" applyAlignment="1"/>
    <xf numFmtId="0" fontId="0" fillId="0" borderId="92" xfId="0" applyBorder="1" applyAlignment="1"/>
    <xf numFmtId="0" fontId="4" fillId="2" borderId="4" xfId="0" applyFont="1" applyFill="1" applyBorder="1">
      <alignment vertical="center"/>
    </xf>
    <xf numFmtId="0" fontId="0" fillId="0" borderId="93" xfId="0" applyBorder="1" applyAlignment="1"/>
    <xf numFmtId="0" fontId="0" fillId="0" borderId="94" xfId="0" applyBorder="1" applyAlignment="1"/>
    <xf numFmtId="0" fontId="6" fillId="2" borderId="4" xfId="0" applyFont="1" applyFill="1" applyBorder="1">
      <alignment vertical="center"/>
    </xf>
    <xf numFmtId="0" fontId="6" fillId="2" borderId="5" xfId="0" applyFont="1" applyFill="1" applyBorder="1" applyAlignment="1">
      <alignment vertical="center" wrapText="1"/>
    </xf>
    <xf numFmtId="0" fontId="0" fillId="0" borderId="95" xfId="0" applyBorder="1" applyAlignment="1"/>
    <xf numFmtId="0" fontId="0" fillId="0" borderId="96" xfId="0" applyBorder="1" applyAlignment="1"/>
    <xf numFmtId="0" fontId="4" fillId="2" borderId="5" xfId="0" applyFont="1" applyFill="1" applyBorder="1">
      <alignment vertical="center"/>
    </xf>
    <xf numFmtId="0" fontId="4" fillId="2" borderId="7" xfId="0" applyFont="1" applyFill="1" applyBorder="1" applyAlignment="1">
      <alignment horizontal="center" vertical="center"/>
    </xf>
    <xf numFmtId="0" fontId="0" fillId="0" borderId="98" xfId="0" applyBorder="1" applyAlignment="1"/>
    <xf numFmtId="0" fontId="0" fillId="0" borderId="97" xfId="0" applyBorder="1" applyAlignment="1"/>
    <xf numFmtId="0" fontId="6" fillId="0" borderId="30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7" fillId="3" borderId="0" xfId="0" applyFont="1" applyFill="1" applyAlignment="1">
      <alignment horizontal="center" vertical="center"/>
    </xf>
    <xf numFmtId="176" fontId="4" fillId="2" borderId="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2" fillId="0" borderId="31" xfId="0" applyFont="1" applyBorder="1" applyAlignment="1">
      <alignment horizontal="left" vertical="center"/>
    </xf>
    <xf numFmtId="0" fontId="0" fillId="0" borderId="31" xfId="0" applyBorder="1" applyAlignment="1"/>
    <xf numFmtId="178" fontId="11" fillId="0" borderId="0" xfId="0" applyNumberFormat="1" applyFont="1">
      <alignment vertical="center"/>
    </xf>
    <xf numFmtId="0" fontId="15" fillId="0" borderId="32" xfId="0" applyFont="1" applyBorder="1" applyAlignment="1">
      <alignment horizontal="center" vertical="center"/>
    </xf>
    <xf numFmtId="0" fontId="0" fillId="0" borderId="61" xfId="0" applyBorder="1" applyAlignment="1"/>
    <xf numFmtId="0" fontId="0" fillId="0" borderId="99" xfId="0" applyBorder="1" applyAlignment="1"/>
    <xf numFmtId="0" fontId="0" fillId="0" borderId="101" xfId="0" applyBorder="1" applyAlignment="1"/>
    <xf numFmtId="0" fontId="0" fillId="0" borderId="102" xfId="0" applyBorder="1" applyAlignment="1"/>
    <xf numFmtId="0" fontId="0" fillId="0" borderId="103" xfId="0" applyBorder="1" applyAlignment="1"/>
    <xf numFmtId="0" fontId="13" fillId="0" borderId="33" xfId="0" applyFont="1" applyBorder="1" applyAlignment="1">
      <alignment horizontal="center" vertical="center"/>
    </xf>
    <xf numFmtId="0" fontId="0" fillId="0" borderId="104" xfId="0" applyBorder="1" applyAlignment="1"/>
    <xf numFmtId="0" fontId="0" fillId="0" borderId="35" xfId="0" applyBorder="1" applyAlignment="1"/>
    <xf numFmtId="49" fontId="10" fillId="0" borderId="34" xfId="0" applyNumberFormat="1" applyFont="1" applyBorder="1" applyAlignment="1">
      <alignment horizontal="right" vertical="center"/>
    </xf>
    <xf numFmtId="0" fontId="13" fillId="0" borderId="37" xfId="0" applyFont="1" applyBorder="1" applyAlignment="1">
      <alignment horizontal="center" vertical="center"/>
    </xf>
    <xf numFmtId="0" fontId="0" fillId="0" borderId="105" xfId="0" applyBorder="1" applyAlignment="1"/>
    <xf numFmtId="0" fontId="0" fillId="0" borderId="42" xfId="0" applyBorder="1" applyAlignment="1"/>
    <xf numFmtId="0" fontId="17" fillId="0" borderId="43" xfId="0" applyFont="1" applyBorder="1" applyAlignment="1">
      <alignment horizontal="center" vertical="center"/>
    </xf>
    <xf numFmtId="0" fontId="0" fillId="0" borderId="56" xfId="0" applyBorder="1" applyAlignment="1"/>
    <xf numFmtId="0" fontId="18" fillId="0" borderId="41" xfId="0" applyFont="1" applyBorder="1" applyAlignment="1">
      <alignment horizontal="center" vertical="center" shrinkToFit="1"/>
    </xf>
    <xf numFmtId="0" fontId="0" fillId="0" borderId="47" xfId="0" applyBorder="1" applyAlignment="1"/>
    <xf numFmtId="0" fontId="16" fillId="0" borderId="41" xfId="0" applyFont="1" applyBorder="1" applyAlignment="1">
      <alignment horizontal="center" vertical="center" textRotation="255"/>
    </xf>
    <xf numFmtId="0" fontId="0" fillId="0" borderId="46" xfId="0" applyBorder="1" applyAlignment="1"/>
    <xf numFmtId="0" fontId="18" fillId="0" borderId="40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 textRotation="255"/>
    </xf>
    <xf numFmtId="0" fontId="0" fillId="0" borderId="106" xfId="0" applyBorder="1" applyAlignment="1"/>
    <xf numFmtId="0" fontId="13" fillId="0" borderId="40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0" fillId="0" borderId="107" xfId="0" applyBorder="1" applyAlignment="1"/>
    <xf numFmtId="0" fontId="0" fillId="0" borderId="100" xfId="0" applyBorder="1" applyAlignment="1"/>
    <xf numFmtId="0" fontId="13" fillId="0" borderId="44" xfId="0" applyFont="1" applyBorder="1" applyAlignment="1">
      <alignment horizontal="center" vertical="center"/>
    </xf>
    <xf numFmtId="0" fontId="18" fillId="0" borderId="46" xfId="0" applyFont="1" applyBorder="1" applyAlignment="1">
      <alignment horizontal="center" vertical="center" wrapText="1"/>
    </xf>
    <xf numFmtId="0" fontId="18" fillId="0" borderId="43" xfId="0" applyFont="1" applyBorder="1" applyAlignment="1">
      <alignment horizontal="center" vertical="center" wrapText="1"/>
    </xf>
    <xf numFmtId="0" fontId="0" fillId="0" borderId="109" xfId="0" applyBorder="1" applyAlignment="1"/>
    <xf numFmtId="0" fontId="0" fillId="0" borderId="48" xfId="0" applyBorder="1" applyAlignment="1"/>
    <xf numFmtId="0" fontId="18" fillId="0" borderId="49" xfId="0" applyFont="1" applyBorder="1" applyAlignment="1">
      <alignment horizontal="center" vertical="center" wrapText="1"/>
    </xf>
    <xf numFmtId="0" fontId="0" fillId="0" borderId="110" xfId="0" applyBorder="1" applyAlignment="1"/>
    <xf numFmtId="0" fontId="0" fillId="0" borderId="111" xfId="0" applyBorder="1" applyAlignment="1"/>
    <xf numFmtId="0" fontId="16" fillId="0" borderId="37" xfId="0" applyFont="1" applyBorder="1" applyAlignment="1">
      <alignment horizontal="center" vertical="center" textRotation="255"/>
    </xf>
    <xf numFmtId="0" fontId="0" fillId="0" borderId="108" xfId="0" applyBorder="1" applyAlignment="1"/>
    <xf numFmtId="0" fontId="18" fillId="0" borderId="50" xfId="0" applyFont="1" applyBorder="1" applyAlignment="1">
      <alignment horizontal="center" vertical="center" wrapText="1"/>
    </xf>
    <xf numFmtId="0" fontId="0" fillId="0" borderId="112" xfId="0" applyBorder="1" applyAlignment="1"/>
    <xf numFmtId="0" fontId="18" fillId="0" borderId="46" xfId="0" applyFont="1" applyBorder="1" applyAlignment="1">
      <alignment horizontal="center" vertical="center" shrinkToFit="1"/>
    </xf>
    <xf numFmtId="0" fontId="16" fillId="0" borderId="46" xfId="0" applyFont="1" applyBorder="1" applyAlignment="1">
      <alignment horizontal="center" vertical="center" textRotation="255"/>
    </xf>
    <xf numFmtId="0" fontId="18" fillId="0" borderId="47" xfId="0" applyFont="1" applyBorder="1" applyAlignment="1">
      <alignment horizontal="center" vertical="center"/>
    </xf>
    <xf numFmtId="0" fontId="19" fillId="0" borderId="48" xfId="0" applyFont="1" applyBorder="1" applyAlignment="1">
      <alignment horizontal="center" vertical="center"/>
    </xf>
    <xf numFmtId="0" fontId="12" fillId="0" borderId="47" xfId="0" applyFont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 textRotation="255"/>
    </xf>
    <xf numFmtId="0" fontId="16" fillId="0" borderId="32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51" xfId="0" applyFont="1" applyBorder="1" applyAlignment="1">
      <alignment horizontal="center" vertical="center"/>
    </xf>
    <xf numFmtId="0" fontId="0" fillId="0" borderId="36" xfId="0" applyBorder="1" applyAlignment="1"/>
    <xf numFmtId="0" fontId="16" fillId="0" borderId="52" xfId="0" applyFont="1" applyBorder="1" applyAlignment="1">
      <alignment horizontal="center" vertical="center"/>
    </xf>
    <xf numFmtId="0" fontId="0" fillId="0" borderId="45" xfId="0" applyBorder="1" applyAlignment="1"/>
    <xf numFmtId="0" fontId="16" fillId="0" borderId="41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/>
    </xf>
    <xf numFmtId="0" fontId="0" fillId="0" borderId="54" xfId="0" applyBorder="1" applyAlignment="1"/>
    <xf numFmtId="179" fontId="10" fillId="0" borderId="49" xfId="0" applyNumberFormat="1" applyFont="1" applyBorder="1" applyAlignment="1">
      <alignment horizontal="center" vertical="center"/>
    </xf>
    <xf numFmtId="0" fontId="0" fillId="0" borderId="113" xfId="0" applyBorder="1" applyAlignment="1"/>
    <xf numFmtId="0" fontId="16" fillId="0" borderId="46" xfId="0" applyFont="1" applyBorder="1" applyAlignment="1">
      <alignment horizontal="center" vertical="center"/>
    </xf>
    <xf numFmtId="0" fontId="16" fillId="0" borderId="56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 shrinkToFit="1"/>
    </xf>
    <xf numFmtId="0" fontId="0" fillId="0" borderId="57" xfId="0" applyBorder="1" applyAlignment="1"/>
    <xf numFmtId="49" fontId="10" fillId="0" borderId="41" xfId="0" applyNumberFormat="1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3" fontId="10" fillId="0" borderId="41" xfId="0" applyNumberFormat="1" applyFont="1" applyBorder="1">
      <alignment vertical="center"/>
    </xf>
    <xf numFmtId="0" fontId="10" fillId="0" borderId="43" xfId="0" applyFont="1" applyBorder="1" applyAlignment="1">
      <alignment horizontal="center" vertical="center"/>
    </xf>
    <xf numFmtId="0" fontId="0" fillId="0" borderId="114" xfId="0" applyBorder="1" applyAlignment="1"/>
    <xf numFmtId="0" fontId="16" fillId="0" borderId="58" xfId="0" applyFont="1" applyBorder="1" applyAlignment="1">
      <alignment horizontal="center" vertical="center"/>
    </xf>
    <xf numFmtId="0" fontId="22" fillId="0" borderId="54" xfId="0" applyFont="1" applyBorder="1" applyAlignment="1" applyProtection="1">
      <alignment horizontal="center" vertical="center" wrapText="1"/>
      <protection hidden="1"/>
    </xf>
    <xf numFmtId="0" fontId="0" fillId="0" borderId="105" xfId="0" applyBorder="1" applyAlignment="1" applyProtection="1">
      <protection hidden="1"/>
    </xf>
    <xf numFmtId="0" fontId="0" fillId="0" borderId="31" xfId="0" applyBorder="1" applyAlignment="1" applyProtection="1">
      <protection hidden="1"/>
    </xf>
    <xf numFmtId="0" fontId="16" fillId="0" borderId="59" xfId="0" applyFont="1" applyBorder="1" applyAlignment="1">
      <alignment horizontal="center" vertical="center"/>
    </xf>
    <xf numFmtId="3" fontId="21" fillId="0" borderId="60" xfId="0" applyNumberFormat="1" applyFont="1" applyBorder="1" applyAlignment="1">
      <alignment horizontal="center" vertical="center"/>
    </xf>
    <xf numFmtId="0" fontId="10" fillId="0" borderId="49" xfId="0" applyFont="1" applyBorder="1" applyAlignment="1">
      <alignment horizontal="right" vertical="center"/>
    </xf>
    <xf numFmtId="0" fontId="12" fillId="0" borderId="61" xfId="0" applyFont="1" applyBorder="1" applyAlignment="1">
      <alignment horizontal="left" vertical="center"/>
    </xf>
    <xf numFmtId="0" fontId="13" fillId="0" borderId="61" xfId="0" applyFont="1" applyBorder="1" applyAlignment="1">
      <alignment horizontal="right" vertical="center"/>
    </xf>
    <xf numFmtId="0" fontId="24" fillId="0" borderId="62" xfId="0" applyFont="1" applyBorder="1" applyAlignment="1">
      <alignment horizontal="right" vertical="center"/>
    </xf>
    <xf numFmtId="0" fontId="0" fillId="0" borderId="62" xfId="0" applyBorder="1" applyAlignment="1"/>
    <xf numFmtId="0" fontId="25" fillId="0" borderId="64" xfId="0" applyFont="1" applyBorder="1" applyAlignment="1">
      <alignment horizontal="left" vertical="center"/>
    </xf>
    <xf numFmtId="0" fontId="0" fillId="0" borderId="64" xfId="0" applyBorder="1" applyAlignment="1"/>
    <xf numFmtId="0" fontId="28" fillId="0" borderId="65" xfId="0" applyFont="1" applyBorder="1" applyAlignment="1">
      <alignment horizontal="center" vertical="center"/>
    </xf>
    <xf numFmtId="0" fontId="0" fillId="0" borderId="90" xfId="0" applyBorder="1" applyAlignment="1"/>
    <xf numFmtId="0" fontId="0" fillId="0" borderId="115" xfId="0" applyBorder="1" applyAlignment="1"/>
    <xf numFmtId="0" fontId="0" fillId="0" borderId="117" xfId="0" applyBorder="1" applyAlignment="1"/>
    <xf numFmtId="0" fontId="0" fillId="0" borderId="118" xfId="0" applyBorder="1" applyAlignment="1"/>
    <xf numFmtId="0" fontId="0" fillId="0" borderId="119" xfId="0" applyBorder="1" applyAlignment="1"/>
    <xf numFmtId="0" fontId="26" fillId="0" borderId="66" xfId="0" applyFont="1" applyBorder="1" applyAlignment="1">
      <alignment horizontal="center" vertical="center"/>
    </xf>
    <xf numFmtId="0" fontId="0" fillId="0" borderId="120" xfId="0" applyBorder="1" applyAlignment="1"/>
    <xf numFmtId="0" fontId="0" fillId="0" borderId="68" xfId="0" applyBorder="1" applyAlignment="1"/>
    <xf numFmtId="49" fontId="10" fillId="0" borderId="67" xfId="0" applyNumberFormat="1" applyFont="1" applyBorder="1" applyAlignment="1">
      <alignment horizontal="right" vertical="center"/>
    </xf>
    <xf numFmtId="0" fontId="26" fillId="0" borderId="70" xfId="0" applyFont="1" applyBorder="1" applyAlignment="1">
      <alignment horizontal="center" vertical="center"/>
    </xf>
    <xf numFmtId="0" fontId="0" fillId="0" borderId="121" xfId="0" applyBorder="1" applyAlignment="1"/>
    <xf numFmtId="0" fontId="0" fillId="0" borderId="122" xfId="0" applyBorder="1" applyAlignment="1"/>
    <xf numFmtId="0" fontId="17" fillId="0" borderId="76" xfId="0" applyFont="1" applyBorder="1" applyAlignment="1">
      <alignment horizontal="center" vertical="center"/>
    </xf>
    <xf numFmtId="0" fontId="0" fillId="0" borderId="126" xfId="0" applyBorder="1" applyAlignment="1"/>
    <xf numFmtId="0" fontId="18" fillId="0" borderId="74" xfId="0" applyFont="1" applyBorder="1" applyAlignment="1">
      <alignment horizontal="center" vertical="center" shrinkToFit="1"/>
    </xf>
    <xf numFmtId="0" fontId="0" fillId="0" borderId="80" xfId="0" applyBorder="1" applyAlignment="1"/>
    <xf numFmtId="0" fontId="29" fillId="0" borderId="74" xfId="0" applyFont="1" applyBorder="1" applyAlignment="1">
      <alignment horizontal="center" vertical="center" textRotation="255"/>
    </xf>
    <xf numFmtId="0" fontId="0" fillId="0" borderId="79" xfId="0" applyBorder="1" applyAlignment="1"/>
    <xf numFmtId="0" fontId="18" fillId="0" borderId="73" xfId="0" applyFont="1" applyBorder="1" applyAlignment="1">
      <alignment horizontal="center" vertical="center"/>
    </xf>
    <xf numFmtId="0" fontId="31" fillId="0" borderId="78" xfId="0" applyFont="1" applyBorder="1" applyAlignment="1">
      <alignment horizontal="center" vertical="center"/>
    </xf>
    <xf numFmtId="0" fontId="30" fillId="0" borderId="72" xfId="0" applyFont="1" applyBorder="1" applyAlignment="1">
      <alignment horizontal="center" vertical="center" textRotation="255"/>
    </xf>
    <xf numFmtId="0" fontId="0" fillId="0" borderId="123" xfId="0" applyBorder="1" applyAlignment="1"/>
    <xf numFmtId="0" fontId="0" fillId="0" borderId="124" xfId="0" applyBorder="1" applyAlignment="1"/>
    <xf numFmtId="0" fontId="26" fillId="0" borderId="73" xfId="0" applyFont="1" applyBorder="1" applyAlignment="1">
      <alignment horizontal="center" vertical="center"/>
    </xf>
    <xf numFmtId="0" fontId="17" fillId="0" borderId="74" xfId="0" applyFont="1" applyBorder="1" applyAlignment="1">
      <alignment horizontal="center" vertical="center"/>
    </xf>
    <xf numFmtId="0" fontId="26" fillId="0" borderId="79" xfId="0" applyFont="1" applyBorder="1" applyAlignment="1">
      <alignment horizontal="center" vertical="center"/>
    </xf>
    <xf numFmtId="0" fontId="26" fillId="0" borderId="82" xfId="0" applyFont="1" applyBorder="1" applyAlignment="1">
      <alignment horizontal="center" vertical="center"/>
    </xf>
    <xf numFmtId="0" fontId="0" fillId="0" borderId="128" xfId="0" applyBorder="1" applyAlignment="1"/>
    <xf numFmtId="0" fontId="0" fillId="0" borderId="125" xfId="0" applyBorder="1" applyAlignment="1"/>
    <xf numFmtId="0" fontId="26" fillId="0" borderId="77" xfId="0" applyFont="1" applyBorder="1" applyAlignment="1">
      <alignment horizontal="center" vertical="center"/>
    </xf>
    <xf numFmtId="0" fontId="18" fillId="0" borderId="79" xfId="0" applyFont="1" applyBorder="1" applyAlignment="1">
      <alignment horizontal="center" vertical="center" wrapText="1"/>
    </xf>
    <xf numFmtId="0" fontId="0" fillId="0" borderId="116" xfId="0" applyBorder="1" applyAlignment="1"/>
    <xf numFmtId="0" fontId="18" fillId="0" borderId="76" xfId="0" applyFont="1" applyBorder="1" applyAlignment="1">
      <alignment horizontal="center" vertical="center" wrapText="1"/>
    </xf>
    <xf numFmtId="0" fontId="0" fillId="0" borderId="127" xfId="0" applyBorder="1" applyAlignment="1"/>
    <xf numFmtId="0" fontId="0" fillId="0" borderId="81" xfId="0" applyBorder="1" applyAlignment="1"/>
    <xf numFmtId="0" fontId="18" fillId="0" borderId="82" xfId="0" applyFont="1" applyBorder="1" applyAlignment="1">
      <alignment horizontal="center" vertical="center" wrapText="1"/>
    </xf>
    <xf numFmtId="0" fontId="29" fillId="0" borderId="82" xfId="0" applyFont="1" applyBorder="1" applyAlignment="1">
      <alignment horizontal="center" vertical="center" textRotation="255"/>
    </xf>
    <xf numFmtId="0" fontId="0" fillId="0" borderId="129" xfId="0" applyBorder="1" applyAlignment="1"/>
    <xf numFmtId="0" fontId="18" fillId="0" borderId="83" xfId="0" applyFont="1" applyBorder="1" applyAlignment="1">
      <alignment horizontal="center" vertical="center" wrapText="1"/>
    </xf>
    <xf numFmtId="0" fontId="0" fillId="0" borderId="130" xfId="0" applyBorder="1" applyAlignment="1"/>
    <xf numFmtId="0" fontId="18" fillId="0" borderId="79" xfId="0" applyFont="1" applyBorder="1" applyAlignment="1">
      <alignment horizontal="center" vertical="center" shrinkToFit="1"/>
    </xf>
    <xf numFmtId="0" fontId="29" fillId="0" borderId="79" xfId="0" applyFont="1" applyBorder="1" applyAlignment="1">
      <alignment horizontal="center" vertical="center" textRotation="255"/>
    </xf>
    <xf numFmtId="0" fontId="18" fillId="0" borderId="80" xfId="0" applyFont="1" applyBorder="1" applyAlignment="1">
      <alignment horizontal="center" vertical="center"/>
    </xf>
    <xf numFmtId="0" fontId="31" fillId="0" borderId="81" xfId="0" applyFont="1" applyBorder="1" applyAlignment="1">
      <alignment horizontal="center" vertical="center"/>
    </xf>
    <xf numFmtId="0" fontId="25" fillId="0" borderId="80" xfId="0" applyFont="1" applyBorder="1" applyAlignment="1">
      <alignment horizontal="center" vertical="center"/>
    </xf>
    <xf numFmtId="0" fontId="25" fillId="0" borderId="79" xfId="0" applyFont="1" applyBorder="1" applyAlignment="1">
      <alignment horizontal="center" vertical="center"/>
    </xf>
    <xf numFmtId="0" fontId="30" fillId="0" borderId="75" xfId="0" applyFont="1" applyBorder="1" applyAlignment="1">
      <alignment horizontal="center" vertical="center" textRotation="255"/>
    </xf>
    <xf numFmtId="0" fontId="29" fillId="0" borderId="65" xfId="0" applyFont="1" applyBorder="1" applyAlignment="1">
      <alignment horizontal="center" vertical="center"/>
    </xf>
    <xf numFmtId="0" fontId="29" fillId="0" borderId="66" xfId="0" applyFont="1" applyBorder="1" applyAlignment="1">
      <alignment horizontal="center" vertical="center"/>
    </xf>
    <xf numFmtId="0" fontId="29" fillId="0" borderId="84" xfId="0" applyFont="1" applyBorder="1" applyAlignment="1">
      <alignment horizontal="center" vertical="center"/>
    </xf>
    <xf numFmtId="0" fontId="0" fillId="0" borderId="69" xfId="0" applyBorder="1" applyAlignment="1"/>
    <xf numFmtId="0" fontId="29" fillId="0" borderId="85" xfId="0" applyFont="1" applyBorder="1" applyAlignment="1">
      <alignment horizontal="center" vertical="center"/>
    </xf>
    <xf numFmtId="0" fontId="0" fillId="0" borderId="78" xfId="0" applyBorder="1" applyAlignment="1"/>
    <xf numFmtId="0" fontId="29" fillId="0" borderId="74" xfId="0" applyFont="1" applyBorder="1" applyAlignment="1">
      <alignment horizontal="center" vertical="center"/>
    </xf>
    <xf numFmtId="0" fontId="10" fillId="0" borderId="83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/>
    </xf>
    <xf numFmtId="0" fontId="0" fillId="0" borderId="75" xfId="0" applyBorder="1" applyAlignment="1"/>
    <xf numFmtId="179" fontId="10" fillId="0" borderId="82" xfId="0" applyNumberFormat="1" applyFont="1" applyBorder="1" applyAlignment="1">
      <alignment horizontal="center" vertical="center"/>
    </xf>
    <xf numFmtId="0" fontId="10" fillId="0" borderId="74" xfId="0" applyFont="1" applyBorder="1" applyAlignment="1">
      <alignment horizontal="center" vertical="center" shrinkToFit="1"/>
    </xf>
    <xf numFmtId="0" fontId="0" fillId="0" borderId="131" xfId="0" applyBorder="1" applyAlignment="1"/>
    <xf numFmtId="49" fontId="10" fillId="0" borderId="74" xfId="0" applyNumberFormat="1" applyFont="1" applyBorder="1" applyAlignment="1">
      <alignment horizontal="center" vertical="center"/>
    </xf>
    <xf numFmtId="0" fontId="10" fillId="0" borderId="74" xfId="0" applyFont="1" applyBorder="1" applyAlignment="1">
      <alignment horizontal="center" vertical="center"/>
    </xf>
    <xf numFmtId="3" fontId="10" fillId="0" borderId="74" xfId="0" applyNumberFormat="1" applyFont="1" applyBorder="1">
      <alignment vertical="center"/>
    </xf>
    <xf numFmtId="0" fontId="10" fillId="0" borderId="76" xfId="0" applyFont="1" applyBorder="1" applyAlignment="1">
      <alignment horizontal="center" vertical="center"/>
    </xf>
    <xf numFmtId="0" fontId="0" fillId="0" borderId="132" xfId="0" applyBorder="1" applyAlignment="1"/>
    <xf numFmtId="0" fontId="10" fillId="0" borderId="76" xfId="0" applyFont="1" applyBorder="1">
      <alignment vertical="center"/>
    </xf>
    <xf numFmtId="0" fontId="25" fillId="0" borderId="90" xfId="0" applyFont="1" applyBorder="1" applyAlignment="1">
      <alignment horizontal="left" vertical="center"/>
    </xf>
    <xf numFmtId="0" fontId="26" fillId="0" borderId="90" xfId="0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29" fillId="0" borderId="87" xfId="0" applyFont="1" applyBorder="1" applyAlignment="1">
      <alignment horizontal="center" vertical="center"/>
    </xf>
    <xf numFmtId="0" fontId="32" fillId="0" borderId="88" xfId="0" applyFont="1" applyBorder="1" applyAlignment="1">
      <alignment horizontal="center" vertical="center" wrapText="1"/>
    </xf>
    <xf numFmtId="0" fontId="29" fillId="0" borderId="89" xfId="0" applyFont="1" applyBorder="1" applyAlignment="1">
      <alignment horizontal="center" vertical="center"/>
    </xf>
    <xf numFmtId="3" fontId="21" fillId="0" borderId="72" xfId="0" applyNumberFormat="1" applyFont="1" applyBorder="1" applyAlignment="1">
      <alignment horizontal="center" vertical="center"/>
    </xf>
    <xf numFmtId="0" fontId="0" fillId="0" borderId="88" xfId="0" applyBorder="1" applyAlignment="1"/>
    <xf numFmtId="0" fontId="10" fillId="0" borderId="82" xfId="0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32"/>
  <sheetViews>
    <sheetView showGridLines="0" showZeros="0" tabSelected="1" zoomScaleNormal="100" workbookViewId="0">
      <pane ySplit="1" topLeftCell="A2" activePane="bottomLeft" state="frozen"/>
      <selection pane="bottomLeft" activeCell="N10" sqref="N10"/>
    </sheetView>
  </sheetViews>
  <sheetFormatPr defaultColWidth="8.88671875" defaultRowHeight="13.5"/>
  <cols>
    <col min="1" max="1" width="4.88671875" style="1" customWidth="1"/>
    <col min="2" max="2" width="14.33203125" style="1" customWidth="1"/>
    <col min="3" max="3" width="16.6640625" style="1" customWidth="1"/>
    <col min="4" max="4" width="8.33203125" style="1" customWidth="1"/>
    <col min="5" max="5" width="10.77734375" style="1" customWidth="1"/>
    <col min="6" max="6" width="13.44140625" style="1" customWidth="1"/>
    <col min="7" max="7" width="13.6640625" style="1" customWidth="1"/>
    <col min="8" max="8" width="11.6640625" style="1" customWidth="1"/>
    <col min="9" max="9" width="15.109375" style="1" customWidth="1"/>
    <col min="10" max="257" width="8.88671875" style="1" customWidth="1"/>
  </cols>
  <sheetData>
    <row r="1" spans="1:10" ht="24.75" customHeight="1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3"/>
    </row>
    <row r="2" spans="1:10" ht="14.1" customHeight="1"/>
    <row r="3" spans="1:10" ht="17.45" customHeight="1">
      <c r="B3" s="84" t="s">
        <v>1</v>
      </c>
      <c r="C3" s="85"/>
      <c r="D3" s="2"/>
      <c r="E3" s="2"/>
      <c r="F3" s="2"/>
      <c r="G3" s="84" t="s">
        <v>2</v>
      </c>
      <c r="H3" s="85"/>
      <c r="I3" s="2"/>
    </row>
    <row r="4" spans="1:10" ht="17.100000000000001" customHeight="1">
      <c r="B4" s="2"/>
      <c r="C4" s="2"/>
      <c r="D4" s="2"/>
      <c r="E4" s="2"/>
      <c r="F4" s="2"/>
      <c r="G4" s="2"/>
      <c r="H4" s="2"/>
      <c r="I4" s="2"/>
    </row>
    <row r="5" spans="1:10" ht="15" customHeight="1">
      <c r="B5" s="3" t="s">
        <v>3</v>
      </c>
      <c r="C5" s="86" t="s">
        <v>4</v>
      </c>
      <c r="D5" s="87"/>
      <c r="E5" s="88"/>
      <c r="F5" s="2"/>
      <c r="G5" s="3" t="s">
        <v>3</v>
      </c>
      <c r="H5" s="86" t="s">
        <v>5</v>
      </c>
      <c r="I5" s="88"/>
    </row>
    <row r="6" spans="1:10" ht="15" customHeight="1">
      <c r="B6" s="3" t="s">
        <v>6</v>
      </c>
      <c r="C6" s="89" t="s">
        <v>7</v>
      </c>
      <c r="D6" s="90"/>
      <c r="E6" s="91"/>
      <c r="F6" s="2"/>
      <c r="G6" s="3" t="s">
        <v>6</v>
      </c>
      <c r="H6" s="89" t="s">
        <v>8</v>
      </c>
      <c r="I6" s="91"/>
    </row>
    <row r="7" spans="1:10" ht="15" customHeight="1">
      <c r="B7" s="3" t="s">
        <v>9</v>
      </c>
      <c r="C7" s="92" t="s">
        <v>4</v>
      </c>
      <c r="D7" s="90"/>
      <c r="E7" s="91"/>
      <c r="F7" s="4"/>
      <c r="G7" s="3" t="s">
        <v>9</v>
      </c>
      <c r="H7" s="92" t="s">
        <v>10</v>
      </c>
      <c r="I7" s="91"/>
    </row>
    <row r="8" spans="1:10" ht="15" customHeight="1">
      <c r="B8" s="3" t="s">
        <v>11</v>
      </c>
      <c r="C8" s="92" t="s">
        <v>12</v>
      </c>
      <c r="D8" s="90"/>
      <c r="E8" s="91"/>
      <c r="F8" s="2"/>
      <c r="G8" s="3" t="s">
        <v>11</v>
      </c>
      <c r="H8" s="92" t="s">
        <v>13</v>
      </c>
      <c r="I8" s="91"/>
    </row>
    <row r="9" spans="1:10" ht="15" customHeight="1">
      <c r="B9" s="3" t="s">
        <v>14</v>
      </c>
      <c r="C9" s="92" t="s">
        <v>15</v>
      </c>
      <c r="D9" s="90"/>
      <c r="E9" s="91"/>
      <c r="F9" s="2"/>
      <c r="G9" s="3" t="s">
        <v>14</v>
      </c>
      <c r="H9" s="92" t="s">
        <v>16</v>
      </c>
      <c r="I9" s="91"/>
    </row>
    <row r="10" spans="1:10" ht="15" customHeight="1">
      <c r="B10" s="3" t="s">
        <v>17</v>
      </c>
      <c r="C10" s="93" t="s">
        <v>18</v>
      </c>
      <c r="D10" s="94"/>
      <c r="E10" s="95"/>
      <c r="F10" s="2"/>
      <c r="G10" s="3" t="s">
        <v>17</v>
      </c>
      <c r="H10" s="92" t="s">
        <v>19</v>
      </c>
      <c r="I10" s="91"/>
    </row>
    <row r="11" spans="1:10" ht="18.75" customHeight="1">
      <c r="B11" s="2"/>
      <c r="C11" s="2"/>
      <c r="D11" s="2"/>
      <c r="E11" s="2"/>
      <c r="F11" s="2"/>
      <c r="G11" s="3" t="s">
        <v>20</v>
      </c>
      <c r="H11" s="96"/>
      <c r="I11" s="95"/>
    </row>
    <row r="12" spans="1:10" ht="17.45" customHeight="1">
      <c r="B12" s="84" t="s">
        <v>21</v>
      </c>
      <c r="C12" s="85"/>
      <c r="D12" s="2"/>
      <c r="E12" s="2"/>
      <c r="F12" s="2"/>
      <c r="G12" s="2"/>
      <c r="H12" s="2"/>
      <c r="I12" s="2"/>
    </row>
    <row r="13" spans="1:10" ht="15" customHeight="1">
      <c r="B13" s="2"/>
      <c r="C13" s="2"/>
      <c r="D13" s="2"/>
      <c r="E13" s="2"/>
      <c r="F13" s="102" t="s">
        <v>22</v>
      </c>
      <c r="G13" s="83"/>
      <c r="H13" s="83"/>
      <c r="I13" s="83"/>
    </row>
    <row r="14" spans="1:10" ht="17.100000000000001" customHeight="1">
      <c r="B14" s="5" t="s">
        <v>23</v>
      </c>
      <c r="C14" s="103">
        <v>45086</v>
      </c>
      <c r="D14" s="99"/>
      <c r="E14" s="6"/>
      <c r="F14" s="7"/>
      <c r="G14" s="7"/>
      <c r="H14" s="7"/>
      <c r="I14" s="7"/>
    </row>
    <row r="15" spans="1:10" ht="17.100000000000001" customHeight="1">
      <c r="B15" s="8"/>
      <c r="C15" s="9" t="s">
        <v>24</v>
      </c>
      <c r="D15" s="10" t="s">
        <v>25</v>
      </c>
      <c r="E15" s="11" t="s">
        <v>26</v>
      </c>
      <c r="F15" s="11" t="s">
        <v>27</v>
      </c>
      <c r="G15" s="12" t="s">
        <v>28</v>
      </c>
      <c r="H15" s="12" t="s">
        <v>29</v>
      </c>
      <c r="I15" s="12" t="s">
        <v>30</v>
      </c>
    </row>
    <row r="16" spans="1:10" ht="17.100000000000001" customHeight="1">
      <c r="B16" s="5" t="s">
        <v>31</v>
      </c>
      <c r="C16" s="13" t="s">
        <v>32</v>
      </c>
      <c r="D16" s="14"/>
      <c r="E16" s="15">
        <v>1</v>
      </c>
      <c r="F16" s="16">
        <v>250000</v>
      </c>
      <c r="G16" s="17">
        <f>(E16*F16)</f>
        <v>250000</v>
      </c>
      <c r="H16" s="18">
        <f>(G16/10)</f>
        <v>25000</v>
      </c>
      <c r="I16" s="18">
        <f>(G16+H16)</f>
        <v>275000</v>
      </c>
    </row>
    <row r="17" spans="2:9" ht="17.100000000000001" customHeight="1">
      <c r="B17" s="5" t="s">
        <v>33</v>
      </c>
      <c r="C17" s="19" t="s">
        <v>34</v>
      </c>
      <c r="D17" s="20"/>
      <c r="E17" s="21">
        <v>1</v>
      </c>
      <c r="F17" s="22">
        <v>100000</v>
      </c>
      <c r="G17" s="17">
        <f>(E17*F17)</f>
        <v>100000</v>
      </c>
      <c r="H17" s="18">
        <f>(G17/10)</f>
        <v>10000</v>
      </c>
      <c r="I17" s="18">
        <f>(G17+H17)</f>
        <v>110000</v>
      </c>
    </row>
    <row r="18" spans="2:9" ht="17.100000000000001" customHeight="1">
      <c r="B18" s="5" t="s">
        <v>35</v>
      </c>
      <c r="C18" s="19"/>
      <c r="D18" s="20"/>
      <c r="E18" s="21"/>
      <c r="F18" s="22"/>
      <c r="G18" s="17">
        <f>(E18*F18)</f>
        <v>0</v>
      </c>
      <c r="H18" s="18">
        <f>(G18/10)</f>
        <v>0</v>
      </c>
      <c r="I18" s="18">
        <f>(G18+H18)</f>
        <v>0</v>
      </c>
    </row>
    <row r="19" spans="2:9" ht="17.100000000000001" customHeight="1">
      <c r="B19" s="5" t="s">
        <v>36</v>
      </c>
      <c r="C19" s="23"/>
      <c r="D19" s="24"/>
      <c r="E19" s="25"/>
      <c r="F19" s="26"/>
      <c r="G19" s="17">
        <f>(E19*F19)</f>
        <v>0</v>
      </c>
      <c r="H19" s="18">
        <f>(G19/10)</f>
        <v>0</v>
      </c>
      <c r="I19" s="18">
        <f>(G19+H19)</f>
        <v>0</v>
      </c>
    </row>
    <row r="20" spans="2:9" ht="17.100000000000001" customHeight="1">
      <c r="B20" s="5" t="s">
        <v>37</v>
      </c>
      <c r="C20" s="27"/>
      <c r="D20" s="28"/>
      <c r="E20" s="29"/>
      <c r="F20" s="30"/>
      <c r="G20" s="17">
        <f>(E20*F20)</f>
        <v>0</v>
      </c>
      <c r="H20" s="18">
        <f>(G20/10)</f>
        <v>0</v>
      </c>
      <c r="I20" s="18">
        <f>(G20+H20)</f>
        <v>0</v>
      </c>
    </row>
    <row r="21" spans="2:9" ht="17.100000000000001" customHeight="1">
      <c r="B21" s="12" t="s">
        <v>38</v>
      </c>
      <c r="C21" s="31"/>
      <c r="D21" s="31"/>
      <c r="E21" s="31"/>
      <c r="F21" s="32"/>
      <c r="G21" s="18">
        <f>SUM(G16:G20)</f>
        <v>350000</v>
      </c>
      <c r="H21" s="18">
        <f>SUM(H16:H20)</f>
        <v>35000</v>
      </c>
      <c r="I21" s="18">
        <f>SUM(I16:I20)</f>
        <v>385000</v>
      </c>
    </row>
    <row r="22" spans="2:9" ht="19.5" customHeight="1">
      <c r="B22" s="2"/>
      <c r="C22" s="2"/>
      <c r="D22" s="2"/>
      <c r="E22" s="2"/>
      <c r="F22" s="2"/>
      <c r="G22" s="2"/>
      <c r="H22" s="2"/>
      <c r="I22" s="2"/>
    </row>
    <row r="23" spans="2:9" ht="21" customHeight="1">
      <c r="B23" s="84" t="s">
        <v>39</v>
      </c>
      <c r="C23" s="85"/>
      <c r="I23" s="33"/>
    </row>
    <row r="24" spans="2:9" ht="17.100000000000001" customHeight="1">
      <c r="B24" s="104"/>
      <c r="C24" s="83"/>
      <c r="D24" s="83"/>
      <c r="I24" s="2"/>
    </row>
    <row r="25" spans="2:9" ht="18" customHeight="1">
      <c r="B25" s="5" t="s">
        <v>40</v>
      </c>
      <c r="C25" s="35" t="s">
        <v>41</v>
      </c>
      <c r="D25" s="36" t="s">
        <v>42</v>
      </c>
      <c r="E25" s="37" t="s">
        <v>43</v>
      </c>
      <c r="F25" s="38" t="s">
        <v>44</v>
      </c>
      <c r="G25" s="34"/>
      <c r="H25" s="34"/>
      <c r="I25" s="34"/>
    </row>
    <row r="26" spans="2:9" ht="18.75" customHeight="1">
      <c r="B26" s="5" t="s">
        <v>45</v>
      </c>
      <c r="C26" s="97" t="s">
        <v>46</v>
      </c>
      <c r="D26" s="98"/>
      <c r="E26" s="98"/>
      <c r="F26" s="99"/>
      <c r="G26" s="39"/>
      <c r="H26" s="39"/>
      <c r="I26" s="39"/>
    </row>
    <row r="27" spans="2:9" ht="21.75" customHeight="1">
      <c r="B27" s="40"/>
      <c r="C27" s="40"/>
    </row>
    <row r="28" spans="2:9" ht="17.100000000000001" customHeight="1"/>
    <row r="29" spans="2:9" ht="17.100000000000001" customHeight="1">
      <c r="B29" s="33"/>
      <c r="C29" s="100" t="s">
        <v>47</v>
      </c>
      <c r="D29" s="83"/>
      <c r="E29" s="83"/>
      <c r="F29" s="83"/>
      <c r="G29" s="83"/>
      <c r="H29" s="41"/>
      <c r="I29" s="41"/>
    </row>
    <row r="30" spans="2:9" ht="17.100000000000001" customHeight="1">
      <c r="G30" s="41"/>
      <c r="H30" s="41"/>
      <c r="I30" s="41"/>
    </row>
    <row r="31" spans="2:9" ht="21" customHeight="1">
      <c r="B31" s="101" t="s">
        <v>48</v>
      </c>
      <c r="C31" s="83"/>
      <c r="D31" s="83"/>
      <c r="E31" s="83"/>
      <c r="F31" s="83"/>
      <c r="G31" s="83"/>
      <c r="H31" s="83"/>
      <c r="I31" s="83"/>
    </row>
    <row r="32" spans="2:9" ht="14.1" customHeight="1">
      <c r="D32" s="42"/>
      <c r="E32" s="43"/>
      <c r="F32" s="41"/>
      <c r="G32" s="41"/>
      <c r="H32" s="41"/>
      <c r="I32" s="41"/>
    </row>
  </sheetData>
  <mergeCells count="24">
    <mergeCell ref="C26:F26"/>
    <mergeCell ref="C29:G29"/>
    <mergeCell ref="B31:I31"/>
    <mergeCell ref="B12:C12"/>
    <mergeCell ref="F13:I13"/>
    <mergeCell ref="C14:D14"/>
    <mergeCell ref="B23:C23"/>
    <mergeCell ref="B24:D24"/>
    <mergeCell ref="C9:E9"/>
    <mergeCell ref="H9:I9"/>
    <mergeCell ref="C10:E10"/>
    <mergeCell ref="H10:I10"/>
    <mergeCell ref="H11:I11"/>
    <mergeCell ref="C6:E6"/>
    <mergeCell ref="H6:I6"/>
    <mergeCell ref="C7:E7"/>
    <mergeCell ref="H7:I7"/>
    <mergeCell ref="C8:E8"/>
    <mergeCell ref="H8:I8"/>
    <mergeCell ref="A1:J1"/>
    <mergeCell ref="B3:C3"/>
    <mergeCell ref="G3:H3"/>
    <mergeCell ref="C5:E5"/>
    <mergeCell ref="H5:I5"/>
  </mergeCells>
  <phoneticPr fontId="34" type="noConversion"/>
  <pageMargins left="0.74791666666666701" right="0.74791666666666701" top="0.78749999999999998" bottom="0.78749999999999998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W52"/>
  <sheetViews>
    <sheetView showGridLines="0" showZeros="0" zoomScaleNormal="100" workbookViewId="0">
      <pane ySplit="1" topLeftCell="A20" activePane="bottomLeft" state="frozen"/>
      <selection pane="bottomLeft" activeCell="O18" sqref="O18:S18"/>
    </sheetView>
  </sheetViews>
  <sheetFormatPr defaultColWidth="2.33203125" defaultRowHeight="13.5"/>
  <cols>
    <col min="1" max="45" width="2.33203125" style="44" customWidth="1"/>
    <col min="46" max="46" width="2.44140625" style="44" customWidth="1"/>
    <col min="47" max="257" width="2.33203125" style="44" customWidth="1"/>
  </cols>
  <sheetData>
    <row r="1" spans="1:33" ht="26.25" customHeight="1">
      <c r="A1" s="82" t="s">
        <v>49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45">
        <v>1</v>
      </c>
    </row>
    <row r="2" spans="1:33" ht="15.75" customHeight="1">
      <c r="A2" s="106" t="s">
        <v>50</v>
      </c>
      <c r="B2" s="107"/>
      <c r="C2" s="107"/>
      <c r="D2" s="107"/>
      <c r="E2" s="107"/>
      <c r="F2" s="107"/>
      <c r="G2" s="46"/>
      <c r="H2" s="4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108"/>
      <c r="W2" s="105"/>
      <c r="X2" s="105"/>
      <c r="Y2" s="105"/>
      <c r="Z2" s="105"/>
      <c r="AA2" s="105"/>
      <c r="AB2" s="108"/>
      <c r="AC2" s="105"/>
      <c r="AD2" s="105"/>
      <c r="AE2" s="105"/>
      <c r="AF2" s="105"/>
    </row>
    <row r="3" spans="1:33" ht="20.100000000000001" customHeight="1">
      <c r="A3" s="109" t="s">
        <v>51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1"/>
      <c r="W3" s="115" t="s">
        <v>52</v>
      </c>
      <c r="X3" s="116"/>
      <c r="Y3" s="116"/>
      <c r="Z3" s="117"/>
      <c r="AA3" s="118" t="str">
        <f>자료입력페이지!C25</f>
        <v>02</v>
      </c>
      <c r="AB3" s="116"/>
      <c r="AC3" s="48" t="s">
        <v>42</v>
      </c>
      <c r="AD3" s="118" t="str">
        <f>자료입력페이지!E25</f>
        <v>11</v>
      </c>
      <c r="AE3" s="116"/>
      <c r="AF3" s="49" t="s">
        <v>44</v>
      </c>
    </row>
    <row r="4" spans="1:33" ht="20.100000000000001" customHeight="1">
      <c r="A4" s="112"/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4"/>
      <c r="W4" s="119" t="s">
        <v>53</v>
      </c>
      <c r="X4" s="120"/>
      <c r="Y4" s="120"/>
      <c r="Z4" s="121"/>
      <c r="AA4" s="50" t="str">
        <f>MID(자료입력페이지!C26,1,1)</f>
        <v>3</v>
      </c>
      <c r="AB4" s="50" t="str">
        <f>MID(자료입력페이지!C26,2,1)</f>
        <v>2</v>
      </c>
      <c r="AC4" s="50" t="str">
        <f>MID(자료입력페이지!C26,3,1)</f>
        <v>-</v>
      </c>
      <c r="AD4" s="50" t="str">
        <f>MID(자료입력페이지!C26,4,1)</f>
        <v>3</v>
      </c>
      <c r="AE4" s="50" t="str">
        <f>MID(자료입력페이지!C26,5,1)</f>
        <v>4</v>
      </c>
      <c r="AF4" s="51" t="str">
        <f>MID(자료입력페이지!C26,6,1)</f>
        <v>5</v>
      </c>
    </row>
    <row r="5" spans="1:33" ht="13.5" customHeight="1">
      <c r="A5" s="130" t="s">
        <v>54</v>
      </c>
      <c r="B5" s="132" t="s">
        <v>55</v>
      </c>
      <c r="C5" s="120"/>
      <c r="D5" s="120"/>
      <c r="E5" s="133" t="str">
        <f>MID(자료입력페이지!C6,1,1)</f>
        <v>1</v>
      </c>
      <c r="F5" s="133" t="str">
        <f>MID(자료입력페이지!C6,2,1)</f>
        <v>1</v>
      </c>
      <c r="G5" s="133" t="str">
        <f>MID(자료입력페이지!C6,3,1)</f>
        <v>1</v>
      </c>
      <c r="H5" s="133" t="s">
        <v>56</v>
      </c>
      <c r="I5" s="133" t="str">
        <f>MID(자료입력페이지!C6,5,1)</f>
        <v>1</v>
      </c>
      <c r="J5" s="133" t="str">
        <f>MID(자료입력페이지!C6,6,1)</f>
        <v>1</v>
      </c>
      <c r="K5" s="133" t="s">
        <v>56</v>
      </c>
      <c r="L5" s="133" t="str">
        <f>MID(자료입력페이지!C6,8,1)</f>
        <v>1</v>
      </c>
      <c r="M5" s="133" t="str">
        <f>MID(자료입력페이지!C6,9,1)</f>
        <v>1</v>
      </c>
      <c r="N5" s="133" t="str">
        <f>MID(자료입력페이지!C6,10,1)</f>
        <v>1</v>
      </c>
      <c r="O5" s="133" t="str">
        <f>MID(자료입력페이지!C6,11,1)</f>
        <v>1</v>
      </c>
      <c r="P5" s="133" t="str">
        <f>MID(자료입력페이지!C6,12,1)</f>
        <v>1</v>
      </c>
      <c r="Q5" s="155" t="s">
        <v>57</v>
      </c>
      <c r="R5" s="132" t="s">
        <v>55</v>
      </c>
      <c r="S5" s="120"/>
      <c r="T5" s="120"/>
      <c r="U5" s="133" t="str">
        <f>MID(자료입력페이지!H6,1,1)</f>
        <v>2</v>
      </c>
      <c r="V5" s="133" t="str">
        <f>MID(자료입력페이지!H6,2,1)</f>
        <v>2</v>
      </c>
      <c r="W5" s="133" t="str">
        <f>MID(자료입력페이지!H6,3,1)</f>
        <v>2</v>
      </c>
      <c r="X5" s="133" t="s">
        <v>56</v>
      </c>
      <c r="Y5" s="133" t="str">
        <f>MID(자료입력페이지!H6,5,1)</f>
        <v>2</v>
      </c>
      <c r="Z5" s="133" t="str">
        <f>MID(자료입력페이지!H6,6,1)</f>
        <v>2</v>
      </c>
      <c r="AA5" s="133" t="s">
        <v>56</v>
      </c>
      <c r="AB5" s="133" t="str">
        <f>MID(자료입력페이지!H6,8,1)</f>
        <v>2</v>
      </c>
      <c r="AC5" s="133" t="str">
        <f>MID(자료입력페이지!H6,9,1)</f>
        <v>2</v>
      </c>
      <c r="AD5" s="133" t="str">
        <f>MID(자료입력페이지!H6,10,1)</f>
        <v>2</v>
      </c>
      <c r="AE5" s="133" t="str">
        <f>MID(자료입력페이지!H6,11,1)</f>
        <v>2</v>
      </c>
      <c r="AF5" s="122" t="str">
        <f>MID(자료입력페이지!H6,12,1)</f>
        <v>2</v>
      </c>
    </row>
    <row r="6" spans="1:33" ht="13.5" customHeight="1">
      <c r="A6" s="131"/>
      <c r="B6" s="125"/>
      <c r="C6" s="113"/>
      <c r="D6" s="113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36"/>
      <c r="R6" s="125"/>
      <c r="S6" s="113"/>
      <c r="T6" s="113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3"/>
    </row>
    <row r="7" spans="1:33" ht="13.5" customHeight="1">
      <c r="A7" s="131"/>
      <c r="B7" s="137" t="s">
        <v>58</v>
      </c>
      <c r="C7" s="120"/>
      <c r="D7" s="120"/>
      <c r="E7" s="124" t="str">
        <f>자료입력페이지!C5</f>
        <v>스타트코딩</v>
      </c>
      <c r="F7" s="120"/>
      <c r="G7" s="120"/>
      <c r="H7" s="120"/>
      <c r="I7" s="120"/>
      <c r="J7" s="121"/>
      <c r="K7" s="126" t="s">
        <v>59</v>
      </c>
      <c r="L7" s="128" t="str">
        <f>자료입력페이지!C7</f>
        <v>스타트코딩</v>
      </c>
      <c r="M7" s="120"/>
      <c r="N7" s="120"/>
      <c r="O7" s="120"/>
      <c r="P7" s="129" t="s">
        <v>60</v>
      </c>
      <c r="Q7" s="136"/>
      <c r="R7" s="119" t="s">
        <v>58</v>
      </c>
      <c r="S7" s="120"/>
      <c r="T7" s="121"/>
      <c r="U7" s="149" t="str">
        <f>자료입력페이지!H5</f>
        <v>팥쥐엔지니어링</v>
      </c>
      <c r="V7" s="105"/>
      <c r="W7" s="105"/>
      <c r="X7" s="105"/>
      <c r="Y7" s="105"/>
      <c r="Z7" s="136"/>
      <c r="AA7" s="150" t="s">
        <v>59</v>
      </c>
      <c r="AB7" s="151" t="str">
        <f>자료입력페이지!H7</f>
        <v>팥쥐</v>
      </c>
      <c r="AC7" s="105"/>
      <c r="AD7" s="105"/>
      <c r="AE7" s="105"/>
      <c r="AF7" s="152" t="s">
        <v>60</v>
      </c>
    </row>
    <row r="8" spans="1:33" ht="13.5" customHeight="1">
      <c r="A8" s="131"/>
      <c r="B8" s="153" t="s">
        <v>61</v>
      </c>
      <c r="C8" s="113"/>
      <c r="D8" s="113"/>
      <c r="E8" s="125"/>
      <c r="F8" s="113"/>
      <c r="G8" s="113"/>
      <c r="H8" s="113"/>
      <c r="I8" s="113"/>
      <c r="J8" s="114"/>
      <c r="K8" s="127"/>
      <c r="L8" s="125"/>
      <c r="M8" s="113"/>
      <c r="N8" s="113"/>
      <c r="O8" s="113"/>
      <c r="P8" s="114"/>
      <c r="Q8" s="136"/>
      <c r="R8" s="154" t="s">
        <v>61</v>
      </c>
      <c r="S8" s="113"/>
      <c r="T8" s="114"/>
      <c r="U8" s="125"/>
      <c r="V8" s="113"/>
      <c r="W8" s="113"/>
      <c r="X8" s="113"/>
      <c r="Y8" s="113"/>
      <c r="Z8" s="114"/>
      <c r="AA8" s="127"/>
      <c r="AB8" s="125"/>
      <c r="AC8" s="113"/>
      <c r="AD8" s="113"/>
      <c r="AE8" s="113"/>
      <c r="AF8" s="141"/>
    </row>
    <row r="9" spans="1:33" ht="13.5" customHeight="1">
      <c r="A9" s="131"/>
      <c r="B9" s="119" t="s">
        <v>62</v>
      </c>
      <c r="C9" s="120"/>
      <c r="D9" s="121"/>
      <c r="E9" s="138" t="str">
        <f>자료입력페이지!C8</f>
        <v>서울시  서초구 서초동 123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36"/>
      <c r="Q9" s="136"/>
      <c r="R9" s="119" t="s">
        <v>62</v>
      </c>
      <c r="S9" s="120"/>
      <c r="T9" s="121"/>
      <c r="U9" s="139" t="str">
        <f>자료입력페이지!H8</f>
        <v xml:space="preserve">서울시 강남구 삼성동 123 </v>
      </c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40"/>
    </row>
    <row r="10" spans="1:33" ht="13.5" customHeight="1">
      <c r="A10" s="131"/>
      <c r="B10" s="134" t="s">
        <v>63</v>
      </c>
      <c r="C10" s="113"/>
      <c r="D10" s="114"/>
      <c r="E10" s="125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4"/>
      <c r="Q10" s="136"/>
      <c r="R10" s="134" t="s">
        <v>63</v>
      </c>
      <c r="S10" s="113"/>
      <c r="T10" s="114"/>
      <c r="U10" s="125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41"/>
    </row>
    <row r="11" spans="1:33" ht="13.5" customHeight="1">
      <c r="A11" s="131"/>
      <c r="B11" s="119" t="s">
        <v>64</v>
      </c>
      <c r="C11" s="120"/>
      <c r="D11" s="121"/>
      <c r="E11" s="142" t="str">
        <f>자료입력페이지!C9</f>
        <v>인터넷서비스</v>
      </c>
      <c r="F11" s="120"/>
      <c r="G11" s="120"/>
      <c r="H11" s="120"/>
      <c r="I11" s="120"/>
      <c r="J11" s="121"/>
      <c r="K11" s="145" t="s">
        <v>17</v>
      </c>
      <c r="L11" s="142" t="str">
        <f>자료입력페이지!C10</f>
        <v>온라인정보제공</v>
      </c>
      <c r="M11" s="120"/>
      <c r="N11" s="120"/>
      <c r="O11" s="120"/>
      <c r="P11" s="121"/>
      <c r="Q11" s="136"/>
      <c r="R11" s="119" t="s">
        <v>64</v>
      </c>
      <c r="S11" s="120"/>
      <c r="T11" s="121"/>
      <c r="U11" s="142" t="str">
        <f>자료입력페이지!H9</f>
        <v>제조</v>
      </c>
      <c r="V11" s="120"/>
      <c r="W11" s="120"/>
      <c r="X11" s="120"/>
      <c r="Y11" s="120"/>
      <c r="Z11" s="121"/>
      <c r="AA11" s="145" t="s">
        <v>17</v>
      </c>
      <c r="AB11" s="147" t="str">
        <f>자료입력페이지!H10</f>
        <v>부품제조</v>
      </c>
      <c r="AC11" s="120"/>
      <c r="AD11" s="120"/>
      <c r="AE11" s="120"/>
      <c r="AF11" s="140"/>
    </row>
    <row r="12" spans="1:33" ht="13.5" customHeight="1">
      <c r="A12" s="131"/>
      <c r="B12" s="135"/>
      <c r="C12" s="105"/>
      <c r="D12" s="136"/>
      <c r="E12" s="143"/>
      <c r="F12" s="107"/>
      <c r="G12" s="107"/>
      <c r="H12" s="107"/>
      <c r="I12" s="107"/>
      <c r="J12" s="144"/>
      <c r="K12" s="146"/>
      <c r="L12" s="143"/>
      <c r="M12" s="107"/>
      <c r="N12" s="107"/>
      <c r="O12" s="107"/>
      <c r="P12" s="144"/>
      <c r="Q12" s="136"/>
      <c r="R12" s="135"/>
      <c r="S12" s="105"/>
      <c r="T12" s="136"/>
      <c r="U12" s="143"/>
      <c r="V12" s="107"/>
      <c r="W12" s="107"/>
      <c r="X12" s="107"/>
      <c r="Y12" s="107"/>
      <c r="Z12" s="144"/>
      <c r="AA12" s="146"/>
      <c r="AB12" s="143"/>
      <c r="AC12" s="107"/>
      <c r="AD12" s="107"/>
      <c r="AE12" s="107"/>
      <c r="AF12" s="148"/>
    </row>
    <row r="13" spans="1:33" ht="13.5" customHeight="1">
      <c r="A13" s="156" t="s">
        <v>65</v>
      </c>
      <c r="B13" s="116"/>
      <c r="C13" s="116"/>
      <c r="D13" s="117"/>
      <c r="E13" s="157" t="s">
        <v>66</v>
      </c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7"/>
      <c r="R13" s="157" t="s">
        <v>67</v>
      </c>
      <c r="S13" s="116"/>
      <c r="T13" s="116"/>
      <c r="U13" s="116"/>
      <c r="V13" s="116"/>
      <c r="W13" s="116"/>
      <c r="X13" s="116"/>
      <c r="Y13" s="116"/>
      <c r="Z13" s="116"/>
      <c r="AA13" s="117"/>
      <c r="AB13" s="158" t="s">
        <v>68</v>
      </c>
      <c r="AC13" s="116"/>
      <c r="AD13" s="116"/>
      <c r="AE13" s="116"/>
      <c r="AF13" s="159"/>
    </row>
    <row r="14" spans="1:33" ht="13.5" customHeight="1">
      <c r="A14" s="160" t="s">
        <v>69</v>
      </c>
      <c r="B14" s="161"/>
      <c r="C14" s="52" t="s">
        <v>70</v>
      </c>
      <c r="D14" s="52" t="s">
        <v>71</v>
      </c>
      <c r="E14" s="162" t="s">
        <v>72</v>
      </c>
      <c r="F14" s="161"/>
      <c r="G14" s="53" t="s">
        <v>73</v>
      </c>
      <c r="H14" s="52" t="s">
        <v>74</v>
      </c>
      <c r="I14" s="52" t="s">
        <v>75</v>
      </c>
      <c r="J14" s="52" t="s">
        <v>76</v>
      </c>
      <c r="K14" s="52" t="s">
        <v>73</v>
      </c>
      <c r="L14" s="52" t="s">
        <v>74</v>
      </c>
      <c r="M14" s="52" t="s">
        <v>77</v>
      </c>
      <c r="N14" s="52" t="s">
        <v>76</v>
      </c>
      <c r="O14" s="52" t="s">
        <v>73</v>
      </c>
      <c r="P14" s="52" t="s">
        <v>74</v>
      </c>
      <c r="Q14" s="52" t="s">
        <v>71</v>
      </c>
      <c r="R14" s="52" t="s">
        <v>74</v>
      </c>
      <c r="S14" s="52" t="s">
        <v>75</v>
      </c>
      <c r="T14" s="52" t="s">
        <v>76</v>
      </c>
      <c r="U14" s="52" t="s">
        <v>73</v>
      </c>
      <c r="V14" s="52" t="s">
        <v>74</v>
      </c>
      <c r="W14" s="52" t="s">
        <v>77</v>
      </c>
      <c r="X14" s="52" t="s">
        <v>76</v>
      </c>
      <c r="Y14" s="52" t="s">
        <v>73</v>
      </c>
      <c r="Z14" s="52" t="s">
        <v>74</v>
      </c>
      <c r="AA14" s="52" t="s">
        <v>71</v>
      </c>
      <c r="AB14" s="163">
        <f>자료입력페이지!H11</f>
        <v>0</v>
      </c>
      <c r="AC14" s="120"/>
      <c r="AD14" s="120"/>
      <c r="AE14" s="120"/>
      <c r="AF14" s="140"/>
    </row>
    <row r="15" spans="1:33" ht="20.100000000000001" customHeight="1">
      <c r="A15" s="164">
        <f>YEAR(자료입력페이지!C14)</f>
        <v>2023</v>
      </c>
      <c r="B15" s="165"/>
      <c r="C15" s="54">
        <f>MONTH(자료입력페이지!C14)</f>
        <v>6</v>
      </c>
      <c r="D15" s="55">
        <f>DAY(자료입력페이지!C14)</f>
        <v>9</v>
      </c>
      <c r="E15" s="166">
        <f>COUNTBLANK(G15:Q15)</f>
        <v>5</v>
      </c>
      <c r="F15" s="167"/>
      <c r="G15" s="56" t="str">
        <f>IF(ISERROR(MID(자료입력페이지!G21,LEN(자료입력페이지!G21)-10,1)),"",MID(자료입력페이지!G21,LEN(자료입력페이지!G21)-10,1))</f>
        <v/>
      </c>
      <c r="H15" s="56" t="str">
        <f>IF(ISERROR(MID(자료입력페이지!G21,LEN(자료입력페이지!G21)-9,1)),"",MID(자료입력페이지!G21,LEN(자료입력페이지!G21)-9,1))</f>
        <v/>
      </c>
      <c r="I15" s="56" t="str">
        <f>IF(ISERROR(MID(자료입력페이지!G21,LEN(자료입력페이지!G21)-8,1)),"",MID(자료입력페이지!G21,LEN(자료입력페이지!G21)-8,1))</f>
        <v/>
      </c>
      <c r="J15" s="56" t="str">
        <f>IF(ISERROR(MID(자료입력페이지!G21,LEN(자료입력페이지!G21)-7,1)),"",MID(자료입력페이지!G21,LEN(자료입력페이지!G21)-7,1))</f>
        <v/>
      </c>
      <c r="K15" s="56" t="str">
        <f>IF(ISERROR(MID(자료입력페이지!G21,LEN(자료입력페이지!G21)-6,1)),"",MID(자료입력페이지!G21,LEN(자료입력페이지!G21)-6,1))</f>
        <v/>
      </c>
      <c r="L15" s="56" t="str">
        <f>IF(ISERROR(MID(자료입력페이지!G21,LEN(자료입력페이지!G21)-5,1)),"",MID(자료입력페이지!G21,LEN(자료입력페이지!G21)-5,1))</f>
        <v>3</v>
      </c>
      <c r="M15" s="56" t="str">
        <f>IF(ISERROR(MID(자료입력페이지!G21,LEN(자료입력페이지!G21)-4,1)),"",MID(자료입력페이지!G21,LEN(자료입력페이지!G21)-4,1))</f>
        <v>5</v>
      </c>
      <c r="N15" s="56" t="str">
        <f>IF(ISERROR(MID(자료입력페이지!G21,LEN(자료입력페이지!G21)-3,1)),"",MID(자료입력페이지!G21,LEN(자료입력페이지!G21)-3,1))</f>
        <v>0</v>
      </c>
      <c r="O15" s="56" t="str">
        <f>IF(ISERROR(MID(자료입력페이지!G21,LEN(자료입력페이지!G21)-2,1)),"",MID(자료입력페이지!G21,LEN(자료입력페이지!G21)-2,1))</f>
        <v>0</v>
      </c>
      <c r="P15" s="56" t="str">
        <f>IF(ISERROR(MID(자료입력페이지!G21,LEN(자료입력페이지!G21)-1,1)),"",MID(자료입력페이지!G21,LEN(자료입력페이지!G21)-1,1))</f>
        <v>0</v>
      </c>
      <c r="Q15" s="56" t="str">
        <f>RIGHT(자료입력페이지!G21)</f>
        <v>0</v>
      </c>
      <c r="R15" s="56" t="str">
        <f>IF(ISERROR(MID(자료입력페이지!H21,LEN(자료입력페이지!H21)-9,1)),"",MID(자료입력페이지!H21,LEN(자료입력페이지!H21)-9,1))</f>
        <v/>
      </c>
      <c r="S15" s="56" t="str">
        <f>IF(ISERROR(MID(자료입력페이지!H21,LEN(자료입력페이지!H21)-8,1)),"",MID(자료입력페이지!H21,LEN(자료입력페이지!H21)-8,1))</f>
        <v/>
      </c>
      <c r="T15" s="56" t="str">
        <f>IF(ISERROR(MID(자료입력페이지!H21,LEN(자료입력페이지!H21)-7,1)),"",MID(자료입력페이지!H21,LEN(자료입력페이지!H21)-7,1))</f>
        <v/>
      </c>
      <c r="U15" s="56" t="str">
        <f>IF(ISERROR(MID(자료입력페이지!H21,LEN(자료입력페이지!H21)-6,1)),"",MID(자료입력페이지!H21,LEN(자료입력페이지!H21)-6,1))</f>
        <v/>
      </c>
      <c r="V15" s="56" t="str">
        <f>IF(ISERROR(MID(자료입력페이지!H21,LEN(자료입력페이지!H21)-5,1)),"",MID(자료입력페이지!H21,LEN(자료입력페이지!H21)-5,1))</f>
        <v/>
      </c>
      <c r="W15" s="56" t="str">
        <f>IF(ISERROR(MID(자료입력페이지!H21,LEN(자료입력페이지!H21)-4,1)),"",MID(자료입력페이지!H21,LEN(자료입력페이지!H21)-4,1))</f>
        <v>3</v>
      </c>
      <c r="X15" s="56" t="str">
        <f>IF(ISERROR(MID(자료입력페이지!H21,LEN(자료입력페이지!H21)-3,1)),"",MID(자료입력페이지!H21,LEN(자료입력페이지!H21)-3,1))</f>
        <v>5</v>
      </c>
      <c r="Y15" s="56" t="str">
        <f>IF(ISERROR(MID(자료입력페이지!H21,LEN(자료입력페이지!H21)-2,1)),"",MID(자료입력페이지!H21,LEN(자료입력페이지!H21)-2,1))</f>
        <v>0</v>
      </c>
      <c r="Z15" s="56" t="str">
        <f>IF(ISERROR(MID(자료입력페이지!H21,LEN(자료입력페이지!H21)-1,1)),"",MID(자료입력페이지!H21,LEN(자료입력페이지!H21)-1,1))</f>
        <v>0</v>
      </c>
      <c r="AA15" s="56" t="str">
        <f>RIGHT(자료입력페이지!H21)</f>
        <v>0</v>
      </c>
      <c r="AB15" s="143"/>
      <c r="AC15" s="107"/>
      <c r="AD15" s="107"/>
      <c r="AE15" s="107"/>
      <c r="AF15" s="148"/>
    </row>
    <row r="16" spans="1:33" ht="13.5" customHeight="1">
      <c r="A16" s="57" t="s">
        <v>70</v>
      </c>
      <c r="B16" s="58" t="s">
        <v>71</v>
      </c>
      <c r="C16" s="168" t="s">
        <v>78</v>
      </c>
      <c r="D16" s="113"/>
      <c r="E16" s="113"/>
      <c r="F16" s="113"/>
      <c r="G16" s="113"/>
      <c r="H16" s="114"/>
      <c r="I16" s="157" t="s">
        <v>25</v>
      </c>
      <c r="J16" s="116"/>
      <c r="K16" s="117"/>
      <c r="L16" s="157" t="s">
        <v>26</v>
      </c>
      <c r="M16" s="116"/>
      <c r="N16" s="117"/>
      <c r="O16" s="168" t="s">
        <v>79</v>
      </c>
      <c r="P16" s="113"/>
      <c r="Q16" s="113"/>
      <c r="R16" s="113"/>
      <c r="S16" s="114"/>
      <c r="T16" s="168" t="s">
        <v>80</v>
      </c>
      <c r="U16" s="113"/>
      <c r="V16" s="113"/>
      <c r="W16" s="113"/>
      <c r="X16" s="113"/>
      <c r="Y16" s="114"/>
      <c r="Z16" s="168" t="s">
        <v>81</v>
      </c>
      <c r="AA16" s="113"/>
      <c r="AB16" s="113"/>
      <c r="AC16" s="113"/>
      <c r="AD16" s="114"/>
      <c r="AE16" s="169" t="s">
        <v>20</v>
      </c>
      <c r="AF16" s="141"/>
    </row>
    <row r="17" spans="1:32" ht="20.100000000000001" customHeight="1">
      <c r="A17" s="59">
        <f>C15</f>
        <v>6</v>
      </c>
      <c r="B17" s="60">
        <f>D15</f>
        <v>9</v>
      </c>
      <c r="C17" s="170" t="str">
        <f>자료입력페이지!C16</f>
        <v>ERP 프로그램</v>
      </c>
      <c r="D17" s="171"/>
      <c r="E17" s="171"/>
      <c r="F17" s="171"/>
      <c r="G17" s="171"/>
      <c r="H17" s="161"/>
      <c r="I17" s="172">
        <f>자료입력페이지!D16</f>
        <v>0</v>
      </c>
      <c r="J17" s="171"/>
      <c r="K17" s="161"/>
      <c r="L17" s="173">
        <f>자료입력페이지!E16</f>
        <v>1</v>
      </c>
      <c r="M17" s="171"/>
      <c r="N17" s="161"/>
      <c r="O17" s="174">
        <f>자료입력페이지!F16</f>
        <v>250000</v>
      </c>
      <c r="P17" s="171"/>
      <c r="Q17" s="171"/>
      <c r="R17" s="171"/>
      <c r="S17" s="161"/>
      <c r="T17" s="174">
        <f>자료입력페이지!G16</f>
        <v>250000</v>
      </c>
      <c r="U17" s="171"/>
      <c r="V17" s="171"/>
      <c r="W17" s="171"/>
      <c r="X17" s="171"/>
      <c r="Y17" s="161"/>
      <c r="Z17" s="174">
        <f>자료입력페이지!H16</f>
        <v>25000</v>
      </c>
      <c r="AA17" s="171"/>
      <c r="AB17" s="171"/>
      <c r="AC17" s="171"/>
      <c r="AD17" s="161"/>
      <c r="AE17" s="175"/>
      <c r="AF17" s="176"/>
    </row>
    <row r="18" spans="1:32" ht="20.100000000000001" customHeight="1">
      <c r="A18" s="59"/>
      <c r="B18" s="60"/>
      <c r="C18" s="170" t="str">
        <f>자료입력페이지!C17</f>
        <v>서버유지보수</v>
      </c>
      <c r="D18" s="171"/>
      <c r="E18" s="171"/>
      <c r="F18" s="171"/>
      <c r="G18" s="171"/>
      <c r="H18" s="161"/>
      <c r="I18" s="172">
        <f>자료입력페이지!D17</f>
        <v>0</v>
      </c>
      <c r="J18" s="171"/>
      <c r="K18" s="161"/>
      <c r="L18" s="173">
        <f>자료입력페이지!E17</f>
        <v>1</v>
      </c>
      <c r="M18" s="171"/>
      <c r="N18" s="161"/>
      <c r="O18" s="174">
        <f>자료입력페이지!F17</f>
        <v>100000</v>
      </c>
      <c r="P18" s="171"/>
      <c r="Q18" s="171"/>
      <c r="R18" s="171"/>
      <c r="S18" s="161"/>
      <c r="T18" s="174">
        <f>자료입력페이지!G17</f>
        <v>100000</v>
      </c>
      <c r="U18" s="171"/>
      <c r="V18" s="171"/>
      <c r="W18" s="171"/>
      <c r="X18" s="171"/>
      <c r="Y18" s="161"/>
      <c r="Z18" s="174">
        <f>자료입력페이지!H17</f>
        <v>10000</v>
      </c>
      <c r="AA18" s="171"/>
      <c r="AB18" s="171"/>
      <c r="AC18" s="171"/>
      <c r="AD18" s="161"/>
      <c r="AE18" s="175"/>
      <c r="AF18" s="176"/>
    </row>
    <row r="19" spans="1:32" ht="20.100000000000001" customHeight="1">
      <c r="A19" s="59"/>
      <c r="B19" s="60"/>
      <c r="C19" s="170">
        <f>자료입력페이지!C18</f>
        <v>0</v>
      </c>
      <c r="D19" s="171"/>
      <c r="E19" s="171"/>
      <c r="F19" s="171"/>
      <c r="G19" s="171"/>
      <c r="H19" s="161"/>
      <c r="I19" s="172">
        <f>자료입력페이지!D18</f>
        <v>0</v>
      </c>
      <c r="J19" s="171"/>
      <c r="K19" s="161"/>
      <c r="L19" s="173">
        <f>자료입력페이지!E18</f>
        <v>0</v>
      </c>
      <c r="M19" s="171"/>
      <c r="N19" s="161"/>
      <c r="O19" s="174">
        <f>자료입력페이지!F18</f>
        <v>0</v>
      </c>
      <c r="P19" s="171"/>
      <c r="Q19" s="171"/>
      <c r="R19" s="171"/>
      <c r="S19" s="161"/>
      <c r="T19" s="174">
        <f>자료입력페이지!G18</f>
        <v>0</v>
      </c>
      <c r="U19" s="171"/>
      <c r="V19" s="171"/>
      <c r="W19" s="171"/>
      <c r="X19" s="171"/>
      <c r="Y19" s="161"/>
      <c r="Z19" s="174">
        <f>자료입력페이지!H18</f>
        <v>0</v>
      </c>
      <c r="AA19" s="171"/>
      <c r="AB19" s="171"/>
      <c r="AC19" s="171"/>
      <c r="AD19" s="161"/>
      <c r="AE19" s="175"/>
      <c r="AF19" s="176"/>
    </row>
    <row r="20" spans="1:32" ht="20.100000000000001" customHeight="1">
      <c r="A20" s="59"/>
      <c r="B20" s="60"/>
      <c r="C20" s="170">
        <f>자료입력페이지!C19</f>
        <v>0</v>
      </c>
      <c r="D20" s="171"/>
      <c r="E20" s="171"/>
      <c r="F20" s="171"/>
      <c r="G20" s="171"/>
      <c r="H20" s="161"/>
      <c r="I20" s="172">
        <f>자료입력페이지!D20</f>
        <v>0</v>
      </c>
      <c r="J20" s="171"/>
      <c r="K20" s="161"/>
      <c r="L20" s="173">
        <f>자료입력페이지!E19</f>
        <v>0</v>
      </c>
      <c r="M20" s="171"/>
      <c r="N20" s="161"/>
      <c r="O20" s="174">
        <f>자료입력페이지!F19</f>
        <v>0</v>
      </c>
      <c r="P20" s="171"/>
      <c r="Q20" s="171"/>
      <c r="R20" s="171"/>
      <c r="S20" s="161"/>
      <c r="T20" s="174">
        <f>자료입력페이지!G19</f>
        <v>0</v>
      </c>
      <c r="U20" s="171"/>
      <c r="V20" s="171"/>
      <c r="W20" s="171"/>
      <c r="X20" s="171"/>
      <c r="Y20" s="161"/>
      <c r="Z20" s="174">
        <f>자료입력페이지!H19</f>
        <v>0</v>
      </c>
      <c r="AA20" s="171"/>
      <c r="AB20" s="171"/>
      <c r="AC20" s="171"/>
      <c r="AD20" s="161"/>
      <c r="AE20" s="175"/>
      <c r="AF20" s="176"/>
    </row>
    <row r="21" spans="1:32" ht="20.100000000000001" customHeight="1">
      <c r="A21" s="59"/>
      <c r="B21" s="60"/>
      <c r="C21" s="170">
        <f>자료입력페이지!C20</f>
        <v>0</v>
      </c>
      <c r="D21" s="171"/>
      <c r="E21" s="171"/>
      <c r="F21" s="171"/>
      <c r="G21" s="171"/>
      <c r="H21" s="161"/>
      <c r="I21" s="61"/>
      <c r="J21" s="62"/>
      <c r="K21" s="63"/>
      <c r="L21" s="173">
        <f>자료입력페이지!E20</f>
        <v>0</v>
      </c>
      <c r="M21" s="171"/>
      <c r="N21" s="161"/>
      <c r="O21" s="174">
        <f>자료입력페이지!F20</f>
        <v>0</v>
      </c>
      <c r="P21" s="171"/>
      <c r="Q21" s="171"/>
      <c r="R21" s="171"/>
      <c r="S21" s="161"/>
      <c r="T21" s="174">
        <f>자료입력페이지!G20</f>
        <v>0</v>
      </c>
      <c r="U21" s="171"/>
      <c r="V21" s="171"/>
      <c r="W21" s="171"/>
      <c r="X21" s="171"/>
      <c r="Y21" s="161"/>
      <c r="Z21" s="174">
        <f>자료입력페이지!H20</f>
        <v>0</v>
      </c>
      <c r="AA21" s="171"/>
      <c r="AB21" s="171"/>
      <c r="AC21" s="171"/>
      <c r="AD21" s="161"/>
      <c r="AE21" s="175"/>
      <c r="AF21" s="176"/>
    </row>
    <row r="22" spans="1:32" ht="13.5" customHeight="1">
      <c r="A22" s="160" t="s">
        <v>38</v>
      </c>
      <c r="B22" s="171"/>
      <c r="C22" s="171"/>
      <c r="D22" s="171"/>
      <c r="E22" s="161"/>
      <c r="F22" s="162" t="s">
        <v>82</v>
      </c>
      <c r="G22" s="171"/>
      <c r="H22" s="171"/>
      <c r="I22" s="171"/>
      <c r="J22" s="161"/>
      <c r="K22" s="162" t="s">
        <v>83</v>
      </c>
      <c r="L22" s="171"/>
      <c r="M22" s="171"/>
      <c r="N22" s="171"/>
      <c r="O22" s="161"/>
      <c r="P22" s="162" t="s">
        <v>84</v>
      </c>
      <c r="Q22" s="171"/>
      <c r="R22" s="171"/>
      <c r="S22" s="171"/>
      <c r="T22" s="161"/>
      <c r="U22" s="162" t="s">
        <v>85</v>
      </c>
      <c r="V22" s="171"/>
      <c r="W22" s="171"/>
      <c r="X22" s="171"/>
      <c r="Y22" s="161"/>
      <c r="Z22" s="177" t="s">
        <v>86</v>
      </c>
      <c r="AA22" s="120"/>
      <c r="AB22" s="120"/>
      <c r="AC22" s="120"/>
      <c r="AD22" s="178" t="str">
        <f>IF(AG1=1,"영수","청구")</f>
        <v>영수</v>
      </c>
      <c r="AE22" s="179"/>
      <c r="AF22" s="181" t="s">
        <v>87</v>
      </c>
    </row>
    <row r="23" spans="1:32" ht="20.100000000000001" customHeight="1">
      <c r="A23" s="182">
        <f>자료입력페이지!I21</f>
        <v>385000</v>
      </c>
      <c r="B23" s="165"/>
      <c r="C23" s="165"/>
      <c r="D23" s="165"/>
      <c r="E23" s="167"/>
      <c r="F23" s="183"/>
      <c r="G23" s="165"/>
      <c r="H23" s="165"/>
      <c r="I23" s="165"/>
      <c r="J23" s="167"/>
      <c r="K23" s="183"/>
      <c r="L23" s="165"/>
      <c r="M23" s="165"/>
      <c r="N23" s="165"/>
      <c r="O23" s="167"/>
      <c r="P23" s="183"/>
      <c r="Q23" s="165"/>
      <c r="R23" s="165"/>
      <c r="S23" s="165"/>
      <c r="T23" s="167"/>
      <c r="U23" s="183"/>
      <c r="V23" s="165"/>
      <c r="W23" s="165"/>
      <c r="X23" s="165"/>
      <c r="Y23" s="167"/>
      <c r="Z23" s="143"/>
      <c r="AA23" s="107"/>
      <c r="AB23" s="107"/>
      <c r="AC23" s="107"/>
      <c r="AD23" s="180"/>
      <c r="AE23" s="180"/>
      <c r="AF23" s="148"/>
    </row>
    <row r="24" spans="1:32" ht="14.25" customHeight="1">
      <c r="A24" s="184" t="s">
        <v>88</v>
      </c>
      <c r="B24" s="110"/>
      <c r="C24" s="110"/>
      <c r="D24" s="110"/>
      <c r="E24" s="110"/>
      <c r="F24" s="110"/>
      <c r="G24" s="110"/>
      <c r="H24" s="110"/>
      <c r="I24" s="110"/>
      <c r="J24" s="110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185" t="s">
        <v>89</v>
      </c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</row>
    <row r="25" spans="1:32" ht="9.75" customHeight="1">
      <c r="A25" s="64"/>
      <c r="B25" s="64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186"/>
      <c r="Q25" s="187"/>
      <c r="R25" s="187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87"/>
      <c r="AD25" s="187"/>
      <c r="AE25" s="187"/>
      <c r="AF25" s="187"/>
    </row>
    <row r="26" spans="1:32" ht="9.75" customHeight="1">
      <c r="A26" s="65"/>
      <c r="B26" s="65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5"/>
      <c r="X26" s="66"/>
      <c r="Y26" s="66"/>
      <c r="Z26" s="66"/>
      <c r="AA26" s="66"/>
      <c r="AB26" s="66"/>
      <c r="AC26" s="66"/>
      <c r="AD26" s="66"/>
      <c r="AE26" s="66"/>
      <c r="AF26" s="67"/>
    </row>
    <row r="27" spans="1:32" ht="7.5" customHeight="1">
      <c r="A27" s="64"/>
      <c r="B27" s="64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64"/>
      <c r="X27" s="47"/>
      <c r="Y27" s="47"/>
      <c r="Z27" s="47"/>
      <c r="AA27" s="47"/>
      <c r="AB27" s="47"/>
      <c r="AC27" s="47"/>
      <c r="AD27" s="47"/>
      <c r="AE27" s="47"/>
      <c r="AF27" s="68"/>
    </row>
    <row r="28" spans="1:32" ht="13.5" customHeight="1">
      <c r="A28" s="188" t="s">
        <v>50</v>
      </c>
      <c r="B28" s="189"/>
      <c r="C28" s="189"/>
      <c r="D28" s="189"/>
      <c r="E28" s="189"/>
      <c r="F28" s="18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</row>
    <row r="29" spans="1:32" ht="20.100000000000001" customHeight="1">
      <c r="A29" s="190" t="s">
        <v>90</v>
      </c>
      <c r="B29" s="191"/>
      <c r="C29" s="191"/>
      <c r="D29" s="191"/>
      <c r="E29" s="191"/>
      <c r="F29" s="191"/>
      <c r="G29" s="191"/>
      <c r="H29" s="191"/>
      <c r="I29" s="191"/>
      <c r="J29" s="191"/>
      <c r="K29" s="191"/>
      <c r="L29" s="191"/>
      <c r="M29" s="191"/>
      <c r="N29" s="191"/>
      <c r="O29" s="191"/>
      <c r="P29" s="191"/>
      <c r="Q29" s="191"/>
      <c r="R29" s="191"/>
      <c r="S29" s="191"/>
      <c r="T29" s="191"/>
      <c r="U29" s="191"/>
      <c r="V29" s="192"/>
      <c r="W29" s="196" t="s">
        <v>52</v>
      </c>
      <c r="X29" s="197"/>
      <c r="Y29" s="197"/>
      <c r="Z29" s="198"/>
      <c r="AA29" s="199" t="str">
        <f>AA3</f>
        <v>02</v>
      </c>
      <c r="AB29" s="197"/>
      <c r="AC29" s="70" t="s">
        <v>42</v>
      </c>
      <c r="AD29" s="199" t="str">
        <f>AD3</f>
        <v>11</v>
      </c>
      <c r="AE29" s="197"/>
      <c r="AF29" s="71" t="s">
        <v>44</v>
      </c>
    </row>
    <row r="30" spans="1:32" ht="20.100000000000001" customHeight="1">
      <c r="A30" s="193"/>
      <c r="B30" s="194"/>
      <c r="C30" s="194"/>
      <c r="D30" s="194"/>
      <c r="E30" s="194"/>
      <c r="F30" s="194"/>
      <c r="G30" s="194"/>
      <c r="H30" s="194"/>
      <c r="I30" s="194"/>
      <c r="J30" s="194"/>
      <c r="K30" s="194"/>
      <c r="L30" s="194"/>
      <c r="M30" s="194"/>
      <c r="N30" s="194"/>
      <c r="O30" s="194"/>
      <c r="P30" s="194"/>
      <c r="Q30" s="194"/>
      <c r="R30" s="194"/>
      <c r="S30" s="194"/>
      <c r="T30" s="194"/>
      <c r="U30" s="194"/>
      <c r="V30" s="195"/>
      <c r="W30" s="200" t="s">
        <v>53</v>
      </c>
      <c r="X30" s="201"/>
      <c r="Y30" s="201"/>
      <c r="Z30" s="202"/>
      <c r="AA30" s="72" t="str">
        <f>AA4</f>
        <v>3</v>
      </c>
      <c r="AB30" s="72" t="str">
        <f>AB4</f>
        <v>2</v>
      </c>
      <c r="AC30" s="72" t="str">
        <f>AC4</f>
        <v>-</v>
      </c>
      <c r="AD30" s="72" t="str">
        <f>AD4</f>
        <v>3</v>
      </c>
      <c r="AE30" s="72" t="str">
        <f>AE4</f>
        <v>4</v>
      </c>
      <c r="AF30" s="73" t="str">
        <f>AF4</f>
        <v>5</v>
      </c>
    </row>
    <row r="31" spans="1:32" ht="13.5" customHeight="1">
      <c r="A31" s="211" t="s">
        <v>54</v>
      </c>
      <c r="B31" s="214" t="s">
        <v>55</v>
      </c>
      <c r="C31" s="201"/>
      <c r="D31" s="201"/>
      <c r="E31" s="215" t="str">
        <f t="shared" ref="E31:P31" si="0">E5</f>
        <v>1</v>
      </c>
      <c r="F31" s="215" t="str">
        <f t="shared" si="0"/>
        <v>1</v>
      </c>
      <c r="G31" s="215" t="str">
        <f t="shared" si="0"/>
        <v>1</v>
      </c>
      <c r="H31" s="215" t="str">
        <f t="shared" si="0"/>
        <v>-</v>
      </c>
      <c r="I31" s="215" t="str">
        <f t="shared" si="0"/>
        <v>1</v>
      </c>
      <c r="J31" s="215" t="str">
        <f t="shared" si="0"/>
        <v>1</v>
      </c>
      <c r="K31" s="215" t="str">
        <f t="shared" si="0"/>
        <v>-</v>
      </c>
      <c r="L31" s="215" t="str">
        <f t="shared" si="0"/>
        <v>1</v>
      </c>
      <c r="M31" s="215" t="str">
        <f t="shared" si="0"/>
        <v>1</v>
      </c>
      <c r="N31" s="215" t="str">
        <f t="shared" si="0"/>
        <v>1</v>
      </c>
      <c r="O31" s="215" t="str">
        <f t="shared" si="0"/>
        <v>1</v>
      </c>
      <c r="P31" s="215" t="str">
        <f t="shared" si="0"/>
        <v>1</v>
      </c>
      <c r="Q31" s="237" t="s">
        <v>57</v>
      </c>
      <c r="R31" s="214" t="s">
        <v>55</v>
      </c>
      <c r="S31" s="201"/>
      <c r="T31" s="201"/>
      <c r="U31" s="215" t="str">
        <f>U5</f>
        <v>2</v>
      </c>
      <c r="V31" s="215" t="str">
        <f>V5</f>
        <v>2</v>
      </c>
      <c r="W31" s="215" t="str">
        <f>W5</f>
        <v>2</v>
      </c>
      <c r="X31" s="215" t="s">
        <v>56</v>
      </c>
      <c r="Y31" s="215" t="str">
        <f>Y5</f>
        <v>2</v>
      </c>
      <c r="Z31" s="215" t="str">
        <f>Z5</f>
        <v>2</v>
      </c>
      <c r="AA31" s="215" t="s">
        <v>56</v>
      </c>
      <c r="AB31" s="215" t="str">
        <f>AB5</f>
        <v>2</v>
      </c>
      <c r="AC31" s="215" t="str">
        <f>AC5</f>
        <v>2</v>
      </c>
      <c r="AD31" s="215" t="str">
        <f>AD5</f>
        <v>2</v>
      </c>
      <c r="AE31" s="215" t="str">
        <f>AE5</f>
        <v>2</v>
      </c>
      <c r="AF31" s="203" t="str">
        <f>AF5</f>
        <v>2</v>
      </c>
    </row>
    <row r="32" spans="1:32" ht="13.5" customHeight="1">
      <c r="A32" s="212"/>
      <c r="B32" s="206"/>
      <c r="C32" s="194"/>
      <c r="D32" s="194"/>
      <c r="E32" s="208"/>
      <c r="F32" s="208"/>
      <c r="G32" s="208"/>
      <c r="H32" s="208"/>
      <c r="I32" s="208"/>
      <c r="J32" s="208"/>
      <c r="K32" s="208"/>
      <c r="L32" s="208"/>
      <c r="M32" s="208"/>
      <c r="N32" s="208"/>
      <c r="O32" s="208"/>
      <c r="P32" s="208"/>
      <c r="Q32" s="222"/>
      <c r="R32" s="206"/>
      <c r="S32" s="194"/>
      <c r="T32" s="194"/>
      <c r="U32" s="208"/>
      <c r="V32" s="208"/>
      <c r="W32" s="208"/>
      <c r="X32" s="208"/>
      <c r="Y32" s="208"/>
      <c r="Z32" s="208"/>
      <c r="AA32" s="208"/>
      <c r="AB32" s="208"/>
      <c r="AC32" s="208"/>
      <c r="AD32" s="208"/>
      <c r="AE32" s="208"/>
      <c r="AF32" s="204"/>
    </row>
    <row r="33" spans="1:32" ht="13.5" customHeight="1">
      <c r="A33" s="212"/>
      <c r="B33" s="220" t="s">
        <v>58</v>
      </c>
      <c r="C33" s="201"/>
      <c r="D33" s="201"/>
      <c r="E33" s="205" t="str">
        <f>E7</f>
        <v>스타트코딩</v>
      </c>
      <c r="F33" s="201"/>
      <c r="G33" s="201"/>
      <c r="H33" s="201"/>
      <c r="I33" s="201"/>
      <c r="J33" s="202"/>
      <c r="K33" s="207" t="s">
        <v>59</v>
      </c>
      <c r="L33" s="209" t="str">
        <f>L7</f>
        <v>스타트코딩</v>
      </c>
      <c r="M33" s="201"/>
      <c r="N33" s="201"/>
      <c r="O33" s="201"/>
      <c r="P33" s="210" t="s">
        <v>60</v>
      </c>
      <c r="Q33" s="222"/>
      <c r="R33" s="200" t="s">
        <v>58</v>
      </c>
      <c r="S33" s="201"/>
      <c r="T33" s="202"/>
      <c r="U33" s="231" t="str">
        <f>U7</f>
        <v>팥쥐엔지니어링</v>
      </c>
      <c r="V33" s="105"/>
      <c r="W33" s="105"/>
      <c r="X33" s="105"/>
      <c r="Y33" s="105"/>
      <c r="Z33" s="222"/>
      <c r="AA33" s="232" t="s">
        <v>59</v>
      </c>
      <c r="AB33" s="233" t="str">
        <f>AB7</f>
        <v>팥쥐</v>
      </c>
      <c r="AC33" s="105"/>
      <c r="AD33" s="105"/>
      <c r="AE33" s="105"/>
      <c r="AF33" s="234" t="s">
        <v>60</v>
      </c>
    </row>
    <row r="34" spans="1:32" ht="13.5" customHeight="1">
      <c r="A34" s="212"/>
      <c r="B34" s="235" t="s">
        <v>61</v>
      </c>
      <c r="C34" s="194"/>
      <c r="D34" s="194"/>
      <c r="E34" s="206"/>
      <c r="F34" s="194"/>
      <c r="G34" s="194"/>
      <c r="H34" s="194"/>
      <c r="I34" s="194"/>
      <c r="J34" s="195"/>
      <c r="K34" s="208"/>
      <c r="L34" s="206"/>
      <c r="M34" s="194"/>
      <c r="N34" s="194"/>
      <c r="O34" s="194"/>
      <c r="P34" s="195"/>
      <c r="Q34" s="222"/>
      <c r="R34" s="236" t="s">
        <v>61</v>
      </c>
      <c r="S34" s="194"/>
      <c r="T34" s="195"/>
      <c r="U34" s="206"/>
      <c r="V34" s="194"/>
      <c r="W34" s="194"/>
      <c r="X34" s="194"/>
      <c r="Y34" s="194"/>
      <c r="Z34" s="195"/>
      <c r="AA34" s="208"/>
      <c r="AB34" s="206"/>
      <c r="AC34" s="194"/>
      <c r="AD34" s="194"/>
      <c r="AE34" s="194"/>
      <c r="AF34" s="225"/>
    </row>
    <row r="35" spans="1:32" ht="13.5" customHeight="1">
      <c r="A35" s="212"/>
      <c r="B35" s="200" t="s">
        <v>62</v>
      </c>
      <c r="C35" s="201"/>
      <c r="D35" s="202"/>
      <c r="E35" s="221" t="str">
        <f>E9</f>
        <v>서울시  서초구 서초동 123</v>
      </c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222"/>
      <c r="Q35" s="222"/>
      <c r="R35" s="200" t="s">
        <v>62</v>
      </c>
      <c r="S35" s="201"/>
      <c r="T35" s="202"/>
      <c r="U35" s="223" t="str">
        <f>U9</f>
        <v xml:space="preserve">서울시 강남구 삼성동 123 </v>
      </c>
      <c r="V35" s="201"/>
      <c r="W35" s="201"/>
      <c r="X35" s="201"/>
      <c r="Y35" s="201"/>
      <c r="Z35" s="201"/>
      <c r="AA35" s="201"/>
      <c r="AB35" s="201"/>
      <c r="AC35" s="201"/>
      <c r="AD35" s="201"/>
      <c r="AE35" s="201"/>
      <c r="AF35" s="224"/>
    </row>
    <row r="36" spans="1:32" ht="13.5" customHeight="1">
      <c r="A36" s="212"/>
      <c r="B36" s="216" t="s">
        <v>63</v>
      </c>
      <c r="C36" s="194"/>
      <c r="D36" s="195"/>
      <c r="E36" s="206"/>
      <c r="F36" s="194"/>
      <c r="G36" s="194"/>
      <c r="H36" s="194"/>
      <c r="I36" s="194"/>
      <c r="J36" s="194"/>
      <c r="K36" s="194"/>
      <c r="L36" s="194"/>
      <c r="M36" s="194"/>
      <c r="N36" s="194"/>
      <c r="O36" s="194"/>
      <c r="P36" s="195"/>
      <c r="Q36" s="222"/>
      <c r="R36" s="216" t="s">
        <v>63</v>
      </c>
      <c r="S36" s="194"/>
      <c r="T36" s="195"/>
      <c r="U36" s="206"/>
      <c r="V36" s="194"/>
      <c r="W36" s="194"/>
      <c r="X36" s="194"/>
      <c r="Y36" s="194"/>
      <c r="Z36" s="194"/>
      <c r="AA36" s="194"/>
      <c r="AB36" s="194"/>
      <c r="AC36" s="194"/>
      <c r="AD36" s="194"/>
      <c r="AE36" s="194"/>
      <c r="AF36" s="225"/>
    </row>
    <row r="37" spans="1:32" ht="13.5" customHeight="1">
      <c r="A37" s="212"/>
      <c r="B37" s="217" t="s">
        <v>64</v>
      </c>
      <c r="C37" s="201"/>
      <c r="D37" s="202"/>
      <c r="E37" s="226" t="str">
        <f>E11</f>
        <v>인터넷서비스</v>
      </c>
      <c r="F37" s="201"/>
      <c r="G37" s="201"/>
      <c r="H37" s="201"/>
      <c r="I37" s="201"/>
      <c r="J37" s="202"/>
      <c r="K37" s="227" t="s">
        <v>17</v>
      </c>
      <c r="L37" s="226" t="str">
        <f>L11</f>
        <v>온라인정보제공</v>
      </c>
      <c r="M37" s="201"/>
      <c r="N37" s="201"/>
      <c r="O37" s="201"/>
      <c r="P37" s="202"/>
      <c r="Q37" s="222"/>
      <c r="R37" s="217" t="s">
        <v>64</v>
      </c>
      <c r="S37" s="201"/>
      <c r="T37" s="202"/>
      <c r="U37" s="226" t="str">
        <f>U11</f>
        <v>제조</v>
      </c>
      <c r="V37" s="201"/>
      <c r="W37" s="201"/>
      <c r="X37" s="201"/>
      <c r="Y37" s="201"/>
      <c r="Z37" s="202"/>
      <c r="AA37" s="227" t="s">
        <v>17</v>
      </c>
      <c r="AB37" s="229" t="str">
        <f>AB11</f>
        <v>부품제조</v>
      </c>
      <c r="AC37" s="201"/>
      <c r="AD37" s="201"/>
      <c r="AE37" s="201"/>
      <c r="AF37" s="224"/>
    </row>
    <row r="38" spans="1:32" ht="13.5" customHeight="1">
      <c r="A38" s="213"/>
      <c r="B38" s="218"/>
      <c r="C38" s="189"/>
      <c r="D38" s="219"/>
      <c r="E38" s="218"/>
      <c r="F38" s="189"/>
      <c r="G38" s="189"/>
      <c r="H38" s="189"/>
      <c r="I38" s="189"/>
      <c r="J38" s="219"/>
      <c r="K38" s="228"/>
      <c r="L38" s="218"/>
      <c r="M38" s="189"/>
      <c r="N38" s="189"/>
      <c r="O38" s="189"/>
      <c r="P38" s="219"/>
      <c r="Q38" s="219"/>
      <c r="R38" s="218"/>
      <c r="S38" s="189"/>
      <c r="T38" s="219"/>
      <c r="U38" s="218"/>
      <c r="V38" s="189"/>
      <c r="W38" s="189"/>
      <c r="X38" s="189"/>
      <c r="Y38" s="189"/>
      <c r="Z38" s="219"/>
      <c r="AA38" s="228"/>
      <c r="AB38" s="218"/>
      <c r="AC38" s="189"/>
      <c r="AD38" s="189"/>
      <c r="AE38" s="189"/>
      <c r="AF38" s="230"/>
    </row>
    <row r="39" spans="1:32" ht="13.5" customHeight="1">
      <c r="A39" s="238" t="s">
        <v>65</v>
      </c>
      <c r="B39" s="197"/>
      <c r="C39" s="197"/>
      <c r="D39" s="198"/>
      <c r="E39" s="239" t="s">
        <v>91</v>
      </c>
      <c r="F39" s="197"/>
      <c r="G39" s="197"/>
      <c r="H39" s="197"/>
      <c r="I39" s="197"/>
      <c r="J39" s="197"/>
      <c r="K39" s="197"/>
      <c r="L39" s="197"/>
      <c r="M39" s="197"/>
      <c r="N39" s="197"/>
      <c r="O39" s="197"/>
      <c r="P39" s="197"/>
      <c r="Q39" s="198"/>
      <c r="R39" s="239" t="s">
        <v>92</v>
      </c>
      <c r="S39" s="197"/>
      <c r="T39" s="197"/>
      <c r="U39" s="197"/>
      <c r="V39" s="197"/>
      <c r="W39" s="197"/>
      <c r="X39" s="197"/>
      <c r="Y39" s="197"/>
      <c r="Z39" s="197"/>
      <c r="AA39" s="198"/>
      <c r="AB39" s="240" t="s">
        <v>93</v>
      </c>
      <c r="AC39" s="197"/>
      <c r="AD39" s="197"/>
      <c r="AE39" s="197"/>
      <c r="AF39" s="241"/>
    </row>
    <row r="40" spans="1:32" ht="13.5" customHeight="1">
      <c r="A40" s="242" t="s">
        <v>69</v>
      </c>
      <c r="B40" s="243"/>
      <c r="C40" s="74" t="s">
        <v>70</v>
      </c>
      <c r="D40" s="74" t="s">
        <v>71</v>
      </c>
      <c r="E40" s="244" t="s">
        <v>72</v>
      </c>
      <c r="F40" s="243"/>
      <c r="G40" s="75" t="s">
        <v>73</v>
      </c>
      <c r="H40" s="74" t="s">
        <v>74</v>
      </c>
      <c r="I40" s="74" t="s">
        <v>75</v>
      </c>
      <c r="J40" s="74" t="s">
        <v>76</v>
      </c>
      <c r="K40" s="74" t="s">
        <v>73</v>
      </c>
      <c r="L40" s="74" t="s">
        <v>74</v>
      </c>
      <c r="M40" s="74" t="s">
        <v>77</v>
      </c>
      <c r="N40" s="74" t="s">
        <v>76</v>
      </c>
      <c r="O40" s="74" t="s">
        <v>73</v>
      </c>
      <c r="P40" s="74" t="s">
        <v>74</v>
      </c>
      <c r="Q40" s="74" t="s">
        <v>71</v>
      </c>
      <c r="R40" s="74" t="s">
        <v>74</v>
      </c>
      <c r="S40" s="74" t="s">
        <v>75</v>
      </c>
      <c r="T40" s="74" t="s">
        <v>76</v>
      </c>
      <c r="U40" s="74" t="s">
        <v>73</v>
      </c>
      <c r="V40" s="74" t="s">
        <v>74</v>
      </c>
      <c r="W40" s="74" t="s">
        <v>77</v>
      </c>
      <c r="X40" s="74" t="s">
        <v>76</v>
      </c>
      <c r="Y40" s="74" t="s">
        <v>73</v>
      </c>
      <c r="Z40" s="74" t="s">
        <v>74</v>
      </c>
      <c r="AA40" s="74" t="s">
        <v>71</v>
      </c>
      <c r="AB40" s="245">
        <f>AB14</f>
        <v>0</v>
      </c>
      <c r="AC40" s="201"/>
      <c r="AD40" s="201"/>
      <c r="AE40" s="201"/>
      <c r="AF40" s="224"/>
    </row>
    <row r="41" spans="1:32" ht="20.100000000000001" customHeight="1">
      <c r="A41" s="246">
        <f>A15</f>
        <v>2023</v>
      </c>
      <c r="B41" s="247"/>
      <c r="C41" s="76">
        <f>C15</f>
        <v>6</v>
      </c>
      <c r="D41" s="76">
        <f>D15</f>
        <v>9</v>
      </c>
      <c r="E41" s="248">
        <f>E15</f>
        <v>5</v>
      </c>
      <c r="F41" s="247"/>
      <c r="G41" s="77" t="str">
        <f t="shared" ref="G41:AA41" si="1">G15</f>
        <v/>
      </c>
      <c r="H41" s="77" t="str">
        <f t="shared" si="1"/>
        <v/>
      </c>
      <c r="I41" s="77" t="str">
        <f t="shared" si="1"/>
        <v/>
      </c>
      <c r="J41" s="77" t="str">
        <f t="shared" si="1"/>
        <v/>
      </c>
      <c r="K41" s="77" t="str">
        <f t="shared" si="1"/>
        <v/>
      </c>
      <c r="L41" s="77" t="str">
        <f t="shared" si="1"/>
        <v>3</v>
      </c>
      <c r="M41" s="77" t="str">
        <f t="shared" si="1"/>
        <v>5</v>
      </c>
      <c r="N41" s="77" t="str">
        <f t="shared" si="1"/>
        <v>0</v>
      </c>
      <c r="O41" s="77" t="str">
        <f t="shared" si="1"/>
        <v>0</v>
      </c>
      <c r="P41" s="77" t="str">
        <f t="shared" si="1"/>
        <v>0</v>
      </c>
      <c r="Q41" s="77" t="str">
        <f t="shared" si="1"/>
        <v>0</v>
      </c>
      <c r="R41" s="77" t="str">
        <f t="shared" si="1"/>
        <v/>
      </c>
      <c r="S41" s="77" t="str">
        <f t="shared" si="1"/>
        <v/>
      </c>
      <c r="T41" s="77" t="str">
        <f t="shared" si="1"/>
        <v/>
      </c>
      <c r="U41" s="77" t="str">
        <f t="shared" si="1"/>
        <v/>
      </c>
      <c r="V41" s="77" t="str">
        <f t="shared" si="1"/>
        <v/>
      </c>
      <c r="W41" s="77" t="str">
        <f t="shared" si="1"/>
        <v>3</v>
      </c>
      <c r="X41" s="77" t="str">
        <f t="shared" si="1"/>
        <v>5</v>
      </c>
      <c r="Y41" s="77" t="str">
        <f t="shared" si="1"/>
        <v>0</v>
      </c>
      <c r="Z41" s="77" t="str">
        <f t="shared" si="1"/>
        <v>0</v>
      </c>
      <c r="AA41" s="77" t="str">
        <f t="shared" si="1"/>
        <v>0</v>
      </c>
      <c r="AB41" s="218"/>
      <c r="AC41" s="189"/>
      <c r="AD41" s="189"/>
      <c r="AE41" s="189"/>
      <c r="AF41" s="230"/>
    </row>
    <row r="42" spans="1:32" ht="13.5" customHeight="1">
      <c r="A42" s="78" t="s">
        <v>70</v>
      </c>
      <c r="B42" s="79" t="s">
        <v>71</v>
      </c>
      <c r="C42" s="239" t="s">
        <v>78</v>
      </c>
      <c r="D42" s="197"/>
      <c r="E42" s="197"/>
      <c r="F42" s="197"/>
      <c r="G42" s="197"/>
      <c r="H42" s="198"/>
      <c r="I42" s="239" t="s">
        <v>25</v>
      </c>
      <c r="J42" s="197"/>
      <c r="K42" s="198"/>
      <c r="L42" s="239" t="s">
        <v>26</v>
      </c>
      <c r="M42" s="197"/>
      <c r="N42" s="198"/>
      <c r="O42" s="239" t="s">
        <v>79</v>
      </c>
      <c r="P42" s="197"/>
      <c r="Q42" s="197"/>
      <c r="R42" s="197"/>
      <c r="S42" s="198"/>
      <c r="T42" s="239" t="s">
        <v>80</v>
      </c>
      <c r="U42" s="197"/>
      <c r="V42" s="197"/>
      <c r="W42" s="197"/>
      <c r="X42" s="197"/>
      <c r="Y42" s="198"/>
      <c r="Z42" s="239" t="s">
        <v>81</v>
      </c>
      <c r="AA42" s="197"/>
      <c r="AB42" s="197"/>
      <c r="AC42" s="197"/>
      <c r="AD42" s="198"/>
      <c r="AE42" s="240" t="s">
        <v>20</v>
      </c>
      <c r="AF42" s="241"/>
    </row>
    <row r="43" spans="1:32" ht="20.100000000000001" customHeight="1">
      <c r="A43" s="80">
        <f t="shared" ref="A43:C45" si="2">A17</f>
        <v>6</v>
      </c>
      <c r="B43" s="81">
        <f t="shared" si="2"/>
        <v>9</v>
      </c>
      <c r="C43" s="249" t="str">
        <f t="shared" si="2"/>
        <v>ERP 프로그램</v>
      </c>
      <c r="D43" s="250"/>
      <c r="E43" s="250"/>
      <c r="F43" s="250"/>
      <c r="G43" s="250"/>
      <c r="H43" s="243"/>
      <c r="I43" s="251">
        <f>I17</f>
        <v>0</v>
      </c>
      <c r="J43" s="250"/>
      <c r="K43" s="243"/>
      <c r="L43" s="252">
        <f>L17</f>
        <v>1</v>
      </c>
      <c r="M43" s="250"/>
      <c r="N43" s="243"/>
      <c r="O43" s="253">
        <f>O17</f>
        <v>250000</v>
      </c>
      <c r="P43" s="250"/>
      <c r="Q43" s="250"/>
      <c r="R43" s="250"/>
      <c r="S43" s="243"/>
      <c r="T43" s="253">
        <f>T17</f>
        <v>250000</v>
      </c>
      <c r="U43" s="250"/>
      <c r="V43" s="250"/>
      <c r="W43" s="250"/>
      <c r="X43" s="250"/>
      <c r="Y43" s="243"/>
      <c r="Z43" s="253">
        <f>Z17</f>
        <v>25000</v>
      </c>
      <c r="AA43" s="250"/>
      <c r="AB43" s="250"/>
      <c r="AC43" s="250"/>
      <c r="AD43" s="243"/>
      <c r="AE43" s="254"/>
      <c r="AF43" s="255"/>
    </row>
    <row r="44" spans="1:32" ht="20.100000000000001" customHeight="1">
      <c r="A44" s="80">
        <f t="shared" si="2"/>
        <v>0</v>
      </c>
      <c r="B44" s="81">
        <f t="shared" si="2"/>
        <v>0</v>
      </c>
      <c r="C44" s="249" t="str">
        <f t="shared" si="2"/>
        <v>서버유지보수</v>
      </c>
      <c r="D44" s="250"/>
      <c r="E44" s="250"/>
      <c r="F44" s="250"/>
      <c r="G44" s="250"/>
      <c r="H44" s="243"/>
      <c r="I44" s="251">
        <f>I18</f>
        <v>0</v>
      </c>
      <c r="J44" s="250"/>
      <c r="K44" s="243"/>
      <c r="L44" s="252">
        <f>L18</f>
        <v>1</v>
      </c>
      <c r="M44" s="250"/>
      <c r="N44" s="243"/>
      <c r="O44" s="253">
        <f>O18</f>
        <v>100000</v>
      </c>
      <c r="P44" s="250"/>
      <c r="Q44" s="250"/>
      <c r="R44" s="250"/>
      <c r="S44" s="243"/>
      <c r="T44" s="253">
        <f>T18</f>
        <v>100000</v>
      </c>
      <c r="U44" s="250"/>
      <c r="V44" s="250"/>
      <c r="W44" s="250"/>
      <c r="X44" s="250"/>
      <c r="Y44" s="243"/>
      <c r="Z44" s="253">
        <f>Z18</f>
        <v>10000</v>
      </c>
      <c r="AA44" s="250"/>
      <c r="AB44" s="250"/>
      <c r="AC44" s="250"/>
      <c r="AD44" s="243"/>
      <c r="AE44" s="254"/>
      <c r="AF44" s="255"/>
    </row>
    <row r="45" spans="1:32" ht="20.100000000000001" customHeight="1">
      <c r="A45" s="80">
        <f t="shared" si="2"/>
        <v>0</v>
      </c>
      <c r="B45" s="81">
        <f t="shared" si="2"/>
        <v>0</v>
      </c>
      <c r="C45" s="249">
        <f t="shared" si="2"/>
        <v>0</v>
      </c>
      <c r="D45" s="250"/>
      <c r="E45" s="250"/>
      <c r="F45" s="250"/>
      <c r="G45" s="250"/>
      <c r="H45" s="243"/>
      <c r="I45" s="251">
        <f>I19</f>
        <v>0</v>
      </c>
      <c r="J45" s="250"/>
      <c r="K45" s="243"/>
      <c r="L45" s="252">
        <f>L19</f>
        <v>0</v>
      </c>
      <c r="M45" s="250"/>
      <c r="N45" s="243"/>
      <c r="O45" s="253">
        <f>O19</f>
        <v>0</v>
      </c>
      <c r="P45" s="250"/>
      <c r="Q45" s="250"/>
      <c r="R45" s="250"/>
      <c r="S45" s="243"/>
      <c r="T45" s="253">
        <f>T19</f>
        <v>0</v>
      </c>
      <c r="U45" s="250"/>
      <c r="V45" s="250"/>
      <c r="W45" s="250"/>
      <c r="X45" s="250"/>
      <c r="Y45" s="243"/>
      <c r="Z45" s="253">
        <f>Z19</f>
        <v>0</v>
      </c>
      <c r="AA45" s="250"/>
      <c r="AB45" s="250"/>
      <c r="AC45" s="250"/>
      <c r="AD45" s="243"/>
      <c r="AE45" s="254"/>
      <c r="AF45" s="255"/>
    </row>
    <row r="46" spans="1:32" ht="20.100000000000001" customHeight="1">
      <c r="A46" s="80"/>
      <c r="B46" s="81"/>
      <c r="C46" s="249">
        <f>C20</f>
        <v>0</v>
      </c>
      <c r="D46" s="250"/>
      <c r="E46" s="250"/>
      <c r="F46" s="250"/>
      <c r="G46" s="250"/>
      <c r="H46" s="243"/>
      <c r="I46" s="251"/>
      <c r="J46" s="250"/>
      <c r="K46" s="243"/>
      <c r="L46" s="252">
        <f>L20</f>
        <v>0</v>
      </c>
      <c r="M46" s="250"/>
      <c r="N46" s="243"/>
      <c r="O46" s="253">
        <f>O20</f>
        <v>0</v>
      </c>
      <c r="P46" s="250"/>
      <c r="Q46" s="250"/>
      <c r="R46" s="250"/>
      <c r="S46" s="243"/>
      <c r="T46" s="253">
        <f>T20</f>
        <v>0</v>
      </c>
      <c r="U46" s="250"/>
      <c r="V46" s="250"/>
      <c r="W46" s="250"/>
      <c r="X46" s="250"/>
      <c r="Y46" s="243"/>
      <c r="Z46" s="253">
        <f>Z20</f>
        <v>0</v>
      </c>
      <c r="AA46" s="250"/>
      <c r="AB46" s="250"/>
      <c r="AC46" s="250"/>
      <c r="AD46" s="243"/>
      <c r="AE46" s="256"/>
      <c r="AF46" s="255"/>
    </row>
    <row r="47" spans="1:32" ht="20.100000000000001" customHeight="1">
      <c r="A47" s="80">
        <f>A20</f>
        <v>0</v>
      </c>
      <c r="B47" s="81">
        <f>B20</f>
        <v>0</v>
      </c>
      <c r="C47" s="249">
        <f>C21</f>
        <v>0</v>
      </c>
      <c r="D47" s="250"/>
      <c r="E47" s="250"/>
      <c r="F47" s="250"/>
      <c r="G47" s="250"/>
      <c r="H47" s="243"/>
      <c r="I47" s="251">
        <f>I20</f>
        <v>0</v>
      </c>
      <c r="J47" s="250"/>
      <c r="K47" s="243"/>
      <c r="L47" s="252">
        <f>L21</f>
        <v>0</v>
      </c>
      <c r="M47" s="250"/>
      <c r="N47" s="243"/>
      <c r="O47" s="253">
        <f>O21</f>
        <v>0</v>
      </c>
      <c r="P47" s="250"/>
      <c r="Q47" s="250"/>
      <c r="R47" s="250"/>
      <c r="S47" s="243"/>
      <c r="T47" s="253">
        <f>T21</f>
        <v>0</v>
      </c>
      <c r="U47" s="250"/>
      <c r="V47" s="250"/>
      <c r="W47" s="250"/>
      <c r="X47" s="250"/>
      <c r="Y47" s="243"/>
      <c r="Z47" s="253">
        <f>Z21</f>
        <v>0</v>
      </c>
      <c r="AA47" s="250"/>
      <c r="AB47" s="250"/>
      <c r="AC47" s="250"/>
      <c r="AD47" s="243"/>
      <c r="AE47" s="254"/>
      <c r="AF47" s="255"/>
    </row>
    <row r="48" spans="1:32" ht="13.5" customHeight="1">
      <c r="A48" s="242" t="s">
        <v>38</v>
      </c>
      <c r="B48" s="250"/>
      <c r="C48" s="250"/>
      <c r="D48" s="250"/>
      <c r="E48" s="243"/>
      <c r="F48" s="244" t="s">
        <v>82</v>
      </c>
      <c r="G48" s="250"/>
      <c r="H48" s="250"/>
      <c r="I48" s="250"/>
      <c r="J48" s="243"/>
      <c r="K48" s="244" t="s">
        <v>83</v>
      </c>
      <c r="L48" s="250"/>
      <c r="M48" s="250"/>
      <c r="N48" s="250"/>
      <c r="O48" s="243"/>
      <c r="P48" s="244" t="s">
        <v>84</v>
      </c>
      <c r="Q48" s="250"/>
      <c r="R48" s="250"/>
      <c r="S48" s="250"/>
      <c r="T48" s="243"/>
      <c r="U48" s="244" t="s">
        <v>85</v>
      </c>
      <c r="V48" s="250"/>
      <c r="W48" s="250"/>
      <c r="X48" s="250"/>
      <c r="Y48" s="243"/>
      <c r="Z48" s="260" t="s">
        <v>86</v>
      </c>
      <c r="AA48" s="201"/>
      <c r="AB48" s="201"/>
      <c r="AC48" s="201"/>
      <c r="AD48" s="261" t="str">
        <f>IF(AG1=1,"영수","청구")</f>
        <v>영수</v>
      </c>
      <c r="AE48" s="201"/>
      <c r="AF48" s="262" t="s">
        <v>87</v>
      </c>
    </row>
    <row r="49" spans="1:32" ht="19.5" customHeight="1">
      <c r="A49" s="263">
        <f>A23</f>
        <v>385000</v>
      </c>
      <c r="B49" s="264"/>
      <c r="C49" s="264"/>
      <c r="D49" s="264"/>
      <c r="E49" s="247"/>
      <c r="F49" s="265"/>
      <c r="G49" s="264"/>
      <c r="H49" s="264"/>
      <c r="I49" s="264"/>
      <c r="J49" s="247"/>
      <c r="K49" s="265"/>
      <c r="L49" s="264"/>
      <c r="M49" s="264"/>
      <c r="N49" s="264"/>
      <c r="O49" s="247"/>
      <c r="P49" s="265"/>
      <c r="Q49" s="264"/>
      <c r="R49" s="264"/>
      <c r="S49" s="264"/>
      <c r="T49" s="247"/>
      <c r="U49" s="265"/>
      <c r="V49" s="264"/>
      <c r="W49" s="264"/>
      <c r="X49" s="264"/>
      <c r="Y49" s="247"/>
      <c r="Z49" s="218"/>
      <c r="AA49" s="189"/>
      <c r="AB49" s="189"/>
      <c r="AC49" s="189"/>
      <c r="AD49" s="189"/>
      <c r="AE49" s="189"/>
      <c r="AF49" s="230"/>
    </row>
    <row r="50" spans="1:32" ht="15" customHeight="1">
      <c r="A50" s="257" t="s">
        <v>88</v>
      </c>
      <c r="B50" s="191"/>
      <c r="C50" s="191"/>
      <c r="D50" s="191"/>
      <c r="E50" s="191"/>
      <c r="F50" s="191"/>
      <c r="G50" s="191"/>
      <c r="H50" s="191"/>
      <c r="I50" s="191"/>
      <c r="J50" s="191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258" t="s">
        <v>89</v>
      </c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</row>
    <row r="51" spans="1:32" ht="13.5" customHeight="1">
      <c r="O51" s="259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</row>
    <row r="52" spans="1:32" ht="18" customHeight="1"/>
  </sheetData>
  <mergeCells count="256">
    <mergeCell ref="A50:J50"/>
    <mergeCell ref="U50:AF50"/>
    <mergeCell ref="O51:AF51"/>
    <mergeCell ref="A48:E48"/>
    <mergeCell ref="F48:J48"/>
    <mergeCell ref="K48:O48"/>
    <mergeCell ref="P48:T48"/>
    <mergeCell ref="U48:Y48"/>
    <mergeCell ref="Z48:AC49"/>
    <mergeCell ref="AD48:AE49"/>
    <mergeCell ref="AF48:AF49"/>
    <mergeCell ref="A49:E49"/>
    <mergeCell ref="F49:J49"/>
    <mergeCell ref="K49:O49"/>
    <mergeCell ref="P49:T49"/>
    <mergeCell ref="U49:Y49"/>
    <mergeCell ref="C46:H46"/>
    <mergeCell ref="I46:K46"/>
    <mergeCell ref="L46:N46"/>
    <mergeCell ref="O46:S46"/>
    <mergeCell ref="T46:Y46"/>
    <mergeCell ref="Z46:AD46"/>
    <mergeCell ref="AE46:AF46"/>
    <mergeCell ref="C47:H47"/>
    <mergeCell ref="I47:K47"/>
    <mergeCell ref="L47:N47"/>
    <mergeCell ref="O47:S47"/>
    <mergeCell ref="T47:Y47"/>
    <mergeCell ref="Z47:AD47"/>
    <mergeCell ref="AE47:AF47"/>
    <mergeCell ref="C44:H44"/>
    <mergeCell ref="I44:K44"/>
    <mergeCell ref="L44:N44"/>
    <mergeCell ref="O44:S44"/>
    <mergeCell ref="T44:Y44"/>
    <mergeCell ref="Z44:AD44"/>
    <mergeCell ref="AE44:AF44"/>
    <mergeCell ref="C45:H45"/>
    <mergeCell ref="I45:K45"/>
    <mergeCell ref="L45:N45"/>
    <mergeCell ref="O45:S45"/>
    <mergeCell ref="T45:Y45"/>
    <mergeCell ref="Z45:AD45"/>
    <mergeCell ref="AE45:AF45"/>
    <mergeCell ref="C42:H42"/>
    <mergeCell ref="I42:K42"/>
    <mergeCell ref="L42:N42"/>
    <mergeCell ref="O42:S42"/>
    <mergeCell ref="T42:Y42"/>
    <mergeCell ref="Z42:AD42"/>
    <mergeCell ref="AE42:AF42"/>
    <mergeCell ref="C43:H43"/>
    <mergeCell ref="I43:K43"/>
    <mergeCell ref="L43:N43"/>
    <mergeCell ref="O43:S43"/>
    <mergeCell ref="T43:Y43"/>
    <mergeCell ref="Z43:AD43"/>
    <mergeCell ref="AE43:AF43"/>
    <mergeCell ref="A39:D39"/>
    <mergeCell ref="E39:Q39"/>
    <mergeCell ref="R39:AA39"/>
    <mergeCell ref="AB39:AF39"/>
    <mergeCell ref="A40:B40"/>
    <mergeCell ref="E40:F40"/>
    <mergeCell ref="AB40:AF41"/>
    <mergeCell ref="A41:B41"/>
    <mergeCell ref="E41:F41"/>
    <mergeCell ref="AD31:AD32"/>
    <mergeCell ref="AE31:AE32"/>
    <mergeCell ref="L31:L32"/>
    <mergeCell ref="M31:M32"/>
    <mergeCell ref="N31:N32"/>
    <mergeCell ref="O31:O32"/>
    <mergeCell ref="P31:P32"/>
    <mergeCell ref="Q31:Q38"/>
    <mergeCell ref="R31:T32"/>
    <mergeCell ref="U31:U32"/>
    <mergeCell ref="V31:V32"/>
    <mergeCell ref="B34:D34"/>
    <mergeCell ref="R34:T34"/>
    <mergeCell ref="W31:W32"/>
    <mergeCell ref="X31:X32"/>
    <mergeCell ref="Y31:Y32"/>
    <mergeCell ref="Z31:Z32"/>
    <mergeCell ref="AA31:AA32"/>
    <mergeCell ref="AB31:AB32"/>
    <mergeCell ref="AC31:AC32"/>
    <mergeCell ref="K37:K38"/>
    <mergeCell ref="L37:P38"/>
    <mergeCell ref="R37:T38"/>
    <mergeCell ref="U37:Z38"/>
    <mergeCell ref="AA37:AA38"/>
    <mergeCell ref="AB37:AF38"/>
    <mergeCell ref="U33:Z34"/>
    <mergeCell ref="AA33:AA34"/>
    <mergeCell ref="AB33:AE34"/>
    <mergeCell ref="AF33:AF34"/>
    <mergeCell ref="AF31:AF32"/>
    <mergeCell ref="E33:J34"/>
    <mergeCell ref="K33:K34"/>
    <mergeCell ref="L33:O34"/>
    <mergeCell ref="P33:P34"/>
    <mergeCell ref="R33:T33"/>
    <mergeCell ref="A31:A38"/>
    <mergeCell ref="B31:D32"/>
    <mergeCell ref="E31:E32"/>
    <mergeCell ref="F31:F32"/>
    <mergeCell ref="G31:G32"/>
    <mergeCell ref="H31:H32"/>
    <mergeCell ref="I31:I32"/>
    <mergeCell ref="J31:J32"/>
    <mergeCell ref="K31:K32"/>
    <mergeCell ref="B35:D35"/>
    <mergeCell ref="B36:D36"/>
    <mergeCell ref="B37:D38"/>
    <mergeCell ref="B33:D33"/>
    <mergeCell ref="E35:P36"/>
    <mergeCell ref="R35:T35"/>
    <mergeCell ref="U35:AF36"/>
    <mergeCell ref="R36:T36"/>
    <mergeCell ref="E37:J38"/>
    <mergeCell ref="A24:J24"/>
    <mergeCell ref="U24:AF24"/>
    <mergeCell ref="P25:AF25"/>
    <mergeCell ref="A28:F28"/>
    <mergeCell ref="A29:V30"/>
    <mergeCell ref="W29:Z29"/>
    <mergeCell ref="AA29:AB29"/>
    <mergeCell ref="AD29:AE29"/>
    <mergeCell ref="W30:Z30"/>
    <mergeCell ref="A22:E22"/>
    <mergeCell ref="F22:J22"/>
    <mergeCell ref="K22:O22"/>
    <mergeCell ref="P22:T22"/>
    <mergeCell ref="U22:Y22"/>
    <mergeCell ref="Z22:AC23"/>
    <mergeCell ref="AD22:AE23"/>
    <mergeCell ref="AF22:AF23"/>
    <mergeCell ref="A23:E23"/>
    <mergeCell ref="F23:J23"/>
    <mergeCell ref="K23:O23"/>
    <mergeCell ref="P23:T23"/>
    <mergeCell ref="U23:Y23"/>
    <mergeCell ref="C20:H20"/>
    <mergeCell ref="I20:K20"/>
    <mergeCell ref="L20:N20"/>
    <mergeCell ref="O20:S20"/>
    <mergeCell ref="T20:Y20"/>
    <mergeCell ref="Z20:AD20"/>
    <mergeCell ref="AE20:AF20"/>
    <mergeCell ref="C21:H21"/>
    <mergeCell ref="L21:N21"/>
    <mergeCell ref="O21:S21"/>
    <mergeCell ref="T21:Y21"/>
    <mergeCell ref="Z21:AD21"/>
    <mergeCell ref="AE21:AF21"/>
    <mergeCell ref="C18:H18"/>
    <mergeCell ref="I18:K18"/>
    <mergeCell ref="L18:N18"/>
    <mergeCell ref="O18:S18"/>
    <mergeCell ref="T18:Y18"/>
    <mergeCell ref="Z18:AD18"/>
    <mergeCell ref="AE18:AF18"/>
    <mergeCell ref="C19:H19"/>
    <mergeCell ref="I19:K19"/>
    <mergeCell ref="L19:N19"/>
    <mergeCell ref="O19:S19"/>
    <mergeCell ref="T19:Y19"/>
    <mergeCell ref="Z19:AD19"/>
    <mergeCell ref="AE19:AF19"/>
    <mergeCell ref="C16:H16"/>
    <mergeCell ref="I16:K16"/>
    <mergeCell ref="L16:N16"/>
    <mergeCell ref="O16:S16"/>
    <mergeCell ref="T16:Y16"/>
    <mergeCell ref="Z16:AD16"/>
    <mergeCell ref="AE16:AF16"/>
    <mergeCell ref="C17:H17"/>
    <mergeCell ref="I17:K17"/>
    <mergeCell ref="L17:N17"/>
    <mergeCell ref="O17:S17"/>
    <mergeCell ref="T17:Y17"/>
    <mergeCell ref="Z17:AD17"/>
    <mergeCell ref="AE17:AF17"/>
    <mergeCell ref="A13:D13"/>
    <mergeCell ref="E13:Q13"/>
    <mergeCell ref="R13:AA13"/>
    <mergeCell ref="AB13:AF13"/>
    <mergeCell ref="A14:B14"/>
    <mergeCell ref="E14:F14"/>
    <mergeCell ref="AB14:AF15"/>
    <mergeCell ref="A15:B15"/>
    <mergeCell ref="E15:F15"/>
    <mergeCell ref="AD5:AD6"/>
    <mergeCell ref="AE5:AE6"/>
    <mergeCell ref="L5:L6"/>
    <mergeCell ref="M5:M6"/>
    <mergeCell ref="N5:N6"/>
    <mergeCell ref="O5:O6"/>
    <mergeCell ref="P5:P6"/>
    <mergeCell ref="Q5:Q12"/>
    <mergeCell ref="R5:T6"/>
    <mergeCell ref="U5:U6"/>
    <mergeCell ref="V5:V6"/>
    <mergeCell ref="B8:D8"/>
    <mergeCell ref="R8:T8"/>
    <mergeCell ref="W5:W6"/>
    <mergeCell ref="X5:X6"/>
    <mergeCell ref="Y5:Y6"/>
    <mergeCell ref="Z5:Z6"/>
    <mergeCell ref="AA5:AA6"/>
    <mergeCell ref="AB5:AB6"/>
    <mergeCell ref="AC5:AC6"/>
    <mergeCell ref="K11:K12"/>
    <mergeCell ref="L11:P12"/>
    <mergeCell ref="R11:T12"/>
    <mergeCell ref="U11:Z12"/>
    <mergeCell ref="AA11:AA12"/>
    <mergeCell ref="AB11:AF12"/>
    <mergeCell ref="U7:Z8"/>
    <mergeCell ref="AA7:AA8"/>
    <mergeCell ref="AB7:AE8"/>
    <mergeCell ref="AF7:AF8"/>
    <mergeCell ref="AF5:AF6"/>
    <mergeCell ref="E7:J8"/>
    <mergeCell ref="K7:K8"/>
    <mergeCell ref="L7:O8"/>
    <mergeCell ref="P7:P8"/>
    <mergeCell ref="R7:T7"/>
    <mergeCell ref="A5:A12"/>
    <mergeCell ref="B5:D6"/>
    <mergeCell ref="E5:E6"/>
    <mergeCell ref="F5:F6"/>
    <mergeCell ref="G5:G6"/>
    <mergeCell ref="H5:H6"/>
    <mergeCell ref="I5:I6"/>
    <mergeCell ref="J5:J6"/>
    <mergeCell ref="K5:K6"/>
    <mergeCell ref="B9:D9"/>
    <mergeCell ref="B10:D10"/>
    <mergeCell ref="B11:D12"/>
    <mergeCell ref="B7:D7"/>
    <mergeCell ref="E9:P10"/>
    <mergeCell ref="R9:T9"/>
    <mergeCell ref="U9:AF10"/>
    <mergeCell ref="R10:T10"/>
    <mergeCell ref="E11:J12"/>
    <mergeCell ref="A1:AF1"/>
    <mergeCell ref="A2:F2"/>
    <mergeCell ref="V2:AA2"/>
    <mergeCell ref="AB2:AF2"/>
    <mergeCell ref="A3:V4"/>
    <mergeCell ref="W3:Z3"/>
    <mergeCell ref="AA3:AB3"/>
    <mergeCell ref="AD3:AE3"/>
    <mergeCell ref="W4:Z4"/>
  </mergeCells>
  <phoneticPr fontId="34" type="noConversion"/>
  <pageMargins left="0.74791666666666701" right="0.74791666666666701" top="0.43333333333333302" bottom="0.4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자료입력페이지</vt:lpstr>
      <vt:lpstr>세금계산서 출력페이지</vt:lpstr>
      <vt:lpstr>'세금계산서 출력페이지'!Print_Area</vt:lpstr>
      <vt:lpstr>자료입력페이지!Print_Area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세금계산서 자동계산</dc:title>
  <dc:creator>와우폼(www.wowform.com)</dc:creator>
  <dc:description>본 문서의 2차 저작권은 와우폼에 있습니다.</dc:description>
  <cp:lastModifiedBy>dal</cp:lastModifiedBy>
  <cp:revision>0</cp:revision>
  <cp:lastPrinted>2003-10-10T10:55:14Z</cp:lastPrinted>
  <dcterms:created xsi:type="dcterms:W3CDTF">2001-11-20T17:28:03Z</dcterms:created>
  <dcterms:modified xsi:type="dcterms:W3CDTF">2023-06-09T04:12:17Z</dcterms:modified>
  <dc:language>en-US</dc:language>
</cp:coreProperties>
</file>